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65" yWindow="-150" windowWidth="16935" windowHeight="1195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Документ!$A$1:$G$36</definedName>
  </definedNames>
  <calcPr calcId="124519"/>
</workbook>
</file>

<file path=xl/calcChain.xml><?xml version="1.0" encoding="utf-8"?>
<calcChain xmlns="http://schemas.openxmlformats.org/spreadsheetml/2006/main">
  <c r="F9" i="2"/>
  <c r="C9"/>
  <c r="F27"/>
  <c r="F17" l="1"/>
  <c r="C17"/>
  <c r="F19"/>
  <c r="F18"/>
  <c r="F16"/>
  <c r="F15"/>
  <c r="F13"/>
  <c r="D34"/>
  <c r="F34"/>
  <c r="G37"/>
  <c r="G34" s="1"/>
  <c r="G14" l="1"/>
  <c r="E24" l="1"/>
  <c r="D30"/>
  <c r="F22" l="1"/>
  <c r="G11"/>
  <c r="G13"/>
  <c r="G15"/>
  <c r="G16"/>
  <c r="G18"/>
  <c r="G19"/>
  <c r="G20"/>
  <c r="G23"/>
  <c r="G24"/>
  <c r="G25"/>
  <c r="G26"/>
  <c r="G27"/>
  <c r="G28"/>
  <c r="G9" s="1"/>
  <c r="G29"/>
  <c r="G31"/>
  <c r="G32"/>
  <c r="G33"/>
  <c r="G35"/>
  <c r="G36"/>
  <c r="C30"/>
  <c r="C22"/>
  <c r="D12"/>
  <c r="F12"/>
  <c r="C12"/>
  <c r="G22" l="1"/>
  <c r="G12"/>
  <c r="E12"/>
  <c r="E30"/>
  <c r="D22"/>
  <c r="E22" s="1"/>
  <c r="D17"/>
  <c r="E17" s="1"/>
  <c r="G17" s="1"/>
  <c r="E11"/>
  <c r="E13"/>
  <c r="E15"/>
  <c r="E16"/>
  <c r="E18"/>
  <c r="E19"/>
  <c r="E20"/>
  <c r="E23"/>
  <c r="E25"/>
  <c r="E26"/>
  <c r="E27"/>
  <c r="E28"/>
  <c r="E29"/>
  <c r="E31"/>
  <c r="F30"/>
  <c r="G30" s="1"/>
  <c r="E32"/>
  <c r="E33"/>
  <c r="D9" l="1"/>
  <c r="E9" s="1"/>
  <c r="H9"/>
  <c r="E10" l="1"/>
  <c r="G10"/>
</calcChain>
</file>

<file path=xl/comments1.xml><?xml version="1.0" encoding="utf-8"?>
<comments xmlns="http://schemas.openxmlformats.org/spreadsheetml/2006/main">
  <authors>
    <author>Хаматдинова Светлана Амирановна</author>
  </authors>
  <commentList>
    <comment ref="F24" authorId="0">
      <text>
        <r>
          <rPr>
            <b/>
            <sz val="9"/>
            <color indexed="81"/>
            <rFont val="Tahoma"/>
            <family val="2"/>
            <charset val="204"/>
          </rPr>
          <t>Хаматдинова Светлана Амирановна:</t>
        </r>
        <r>
          <rPr>
            <sz val="9"/>
            <color indexed="81"/>
            <rFont val="Tahoma"/>
            <family val="2"/>
            <charset val="204"/>
          </rPr>
          <t xml:space="preserve">
АМО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04"/>
          </rPr>
          <t>Хаматдинова Светлана Амирановна:</t>
        </r>
        <r>
          <rPr>
            <sz val="9"/>
            <color indexed="81"/>
            <rFont val="Tahoma"/>
            <family val="2"/>
            <charset val="204"/>
          </rPr>
          <t xml:space="preserve">
АМО в связи с увеличением стоимости аренды НТО
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204"/>
          </rPr>
          <t>Хаматдинова Светлана Амирановна:</t>
        </r>
        <r>
          <rPr>
            <sz val="9"/>
            <color indexed="81"/>
            <rFont val="Tahoma"/>
            <family val="2"/>
            <charset val="204"/>
          </rPr>
          <t xml:space="preserve">
УЖКХ</t>
        </r>
      </text>
    </comment>
  </commentList>
</comments>
</file>

<file path=xl/sharedStrings.xml><?xml version="1.0" encoding="utf-8"?>
<sst xmlns="http://schemas.openxmlformats.org/spreadsheetml/2006/main" count="73" uniqueCount="70">
  <si>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</si>
  <si>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</si>
  <si>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</si>
  <si>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</si>
  <si>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</si>
  <si>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</si>
  <si>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</si>
  <si>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</si>
  <si>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</si>
  <si>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</si>
  <si>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</si>
  <si>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</si>
  <si>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</si>
  <si>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</si>
  <si>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</si>
  <si>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</si>
  <si>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</si>
  <si>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</si>
  <si>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</si>
  <si>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</si>
  <si>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</si>
  <si>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</si>
  <si>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</si>
  <si>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</si>
  <si>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</si>
  <si>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</si>
  <si>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</si>
  <si>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</si>
  <si>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</si>
  <si>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</si>
  <si>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</si>
  <si>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</si>
  <si>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</si>
  <si>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00011107000000000120</t>
  </si>
  <si>
    <t>Платежи от государственных и муниципальных унитарных предприятий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</si>
  <si>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</si>
  <si>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</si>
  <si>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</si>
  <si>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</si>
  <si>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</si>
  <si>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</si>
  <si>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</si>
  <si>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</si>
  <si>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</si>
  <si>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</si>
  <si>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</si>
  <si>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</si>
  <si>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</si>
  <si>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</si>
  <si>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</si>
  <si>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</si>
  <si>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</si>
  <si>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</si>
  <si>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</si>
  <si>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</si>
  <si>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</si>
  <si>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Информация по вносимым на рассмотрение Совета МО ГО "Усинск" изменениям в бюджет МО ГО "Усинск" по укрупнённым видам налоговых неналоговых доходов</t>
  </si>
  <si>
    <t>Процент годового исполнения</t>
  </si>
  <si>
    <t>-</t>
  </si>
  <si>
    <t>Уточненные значения бюджета МО ГО "Усинск" согласно изменений, вошедших в проект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</si>
  <si>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</si>
  <si>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</si>
  <si>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</si>
  <si>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Бюджетные назначения на 2022 год</t>
  </si>
  <si>
    <t>Фактическое поступление на отчетную дату нарастающим итогом за 2022 год</t>
  </si>
  <si>
    <t>00011715000000000150</t>
  </si>
  <si>
    <t xml:space="preserve">Инициативные платежи, зачисляемые в бюджеты городских округов
</t>
  </si>
  <si>
    <t>00010900000000000000</t>
  </si>
  <si>
    <t>ЗАДОЛЖЕННОСТЬ И ПЕРЕРАСЧЕТЫ ПО ОТМЕНЕННЫМ НАЛОГАМ, СБОРАМ И ИНЫМ ОБЯЗАТЕЛЬНЫМ ПЛАТЕЖАМ</t>
  </si>
  <si>
    <t>(в соответствии с  фактическими поступлениями по состоянию на 01 сентября 2022 года)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</si>
</sst>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#,##0.000"/>
  </numFmts>
  <fonts count="16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2" fillId="0" borderId="3" xfId="2" applyNumberFormat="1" applyFont="1" applyFill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43" fontId="12" fillId="0" borderId="3" xfId="48" applyFont="1" applyFill="1" applyBorder="1" applyAlignment="1" applyProtection="1">
      <alignment horizontal="center" vertical="center" wrapText="1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12" applyNumberFormat="1" applyFont="1" applyFill="1" applyAlignment="1" applyProtection="1">
      <alignment horizontal="center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" fontId="13" fillId="0" borderId="12" xfId="22" applyNumberFormat="1" applyFont="1" applyFill="1" applyAlignment="1" applyProtection="1">
      <alignment horizontal="center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12" applyNumberFormat="1" applyFont="1" applyFill="1" applyAlignment="1" applyProtection="1">
      <alignment horizontal="center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0" fontId="7" fillId="0" borderId="2" xfId="0" applyFont="1" applyFill="1" applyBorder="1" applyAlignment="1" applyProtection="1">
      <alignment horizontal="right"/>
      <protection locked="0"/>
    </xf>
    <xf numFmtId="4" fontId="11" fillId="7" borderId="9" xfId="12" applyNumberFormat="1" applyFont="1" applyFill="1" applyAlignment="1" applyProtection="1">
      <alignment horizontal="center" vertical="center" shrinkToFit="1"/>
    </xf>
    <xf numFmtId="4" fontId="7" fillId="0" borderId="0" xfId="0" applyNumberFormat="1" applyFont="1" applyFill="1" applyProtection="1">
      <protection locked="0"/>
    </xf>
    <xf numFmtId="164" fontId="11" fillId="0" borderId="9" xfId="48" applyNumberFormat="1" applyFont="1" applyFill="1" applyBorder="1" applyAlignment="1" applyProtection="1">
      <alignment horizontal="right" vertical="top" shrinkToFit="1"/>
    </xf>
    <xf numFmtId="0" fontId="13" fillId="0" borderId="12" xfId="16" applyNumberFormat="1" applyFont="1" applyFill="1" applyProtection="1">
      <alignment horizontal="left" vertical="top" wrapText="1"/>
    </xf>
    <xf numFmtId="165" fontId="7" fillId="0" borderId="0" xfId="0" applyNumberFormat="1" applyFont="1" applyFill="1" applyProtection="1">
      <protection locked="0"/>
    </xf>
    <xf numFmtId="0" fontId="11" fillId="0" borderId="9" xfId="11" applyNumberFormat="1" applyFont="1" applyFill="1" applyProtection="1">
      <alignment horizontal="left" vertical="top" wrapText="1"/>
    </xf>
    <xf numFmtId="43" fontId="12" fillId="6" borderId="6" xfId="48" quotePrefix="1" applyFont="1" applyFill="1" applyBorder="1" applyAlignment="1" applyProtection="1">
      <alignment horizontal="left" vertical="top" wrapText="1"/>
    </xf>
    <xf numFmtId="49" fontId="12" fillId="0" borderId="1" xfId="2" applyNumberFormat="1" applyFont="1" applyFill="1" applyBorder="1" applyProtection="1">
      <alignment horizontal="center" vertical="center" wrapText="1"/>
    </xf>
    <xf numFmtId="4" fontId="11" fillId="8" borderId="9" xfId="48" applyNumberFormat="1" applyFont="1" applyFill="1" applyBorder="1" applyAlignment="1" applyProtection="1">
      <alignment horizontal="right" vertical="top" shrinkToFi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workbookViewId="0">
      <pane ySplit="8" topLeftCell="A9" activePane="bottomLeft" state="frozen"/>
      <selection pane="bottomLeft" activeCell="F29" sqref="F29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7" style="8" customWidth="1"/>
    <col min="8" max="8" width="10" style="8" hidden="1" customWidth="1"/>
    <col min="9" max="16384" width="9.140625" style="8"/>
  </cols>
  <sheetData>
    <row r="1" spans="1:8" s="2" customFormat="1">
      <c r="A1" s="1"/>
      <c r="D1" s="3"/>
      <c r="F1" s="5" t="s">
        <v>55</v>
      </c>
      <c r="G1" s="3"/>
    </row>
    <row r="2" spans="1:8" s="2" customFormat="1" ht="10.5" customHeight="1">
      <c r="A2" s="56" t="s">
        <v>56</v>
      </c>
      <c r="B2" s="56"/>
      <c r="C2" s="56"/>
      <c r="D2" s="56"/>
      <c r="E2" s="56"/>
      <c r="F2" s="56"/>
      <c r="G2" s="56"/>
    </row>
    <row r="3" spans="1:8" s="2" customFormat="1">
      <c r="A3" s="56"/>
      <c r="B3" s="56"/>
      <c r="C3" s="56"/>
      <c r="D3" s="56"/>
      <c r="E3" s="56"/>
      <c r="F3" s="56"/>
      <c r="G3" s="56"/>
    </row>
    <row r="4" spans="1:8" s="2" customFormat="1">
      <c r="A4" s="56"/>
      <c r="B4" s="56"/>
      <c r="C4" s="56"/>
      <c r="D4" s="56"/>
      <c r="E4" s="56"/>
      <c r="F4" s="56"/>
      <c r="G4" s="56"/>
    </row>
    <row r="5" spans="1:8" s="2" customFormat="1">
      <c r="A5" s="54" t="s">
        <v>69</v>
      </c>
      <c r="B5" s="54"/>
      <c r="C5" s="54"/>
      <c r="D5" s="54"/>
      <c r="E5" s="54"/>
      <c r="F5" s="54"/>
      <c r="G5" s="54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25" t="s">
        <v>61</v>
      </c>
    </row>
    <row r="8" spans="1:8" ht="169.5" customHeight="1">
      <c r="A8" s="11" t="s">
        <v>0</v>
      </c>
      <c r="B8" s="11" t="s">
        <v>1</v>
      </c>
      <c r="C8" s="11" t="s">
        <v>63</v>
      </c>
      <c r="D8" s="52" t="s">
        <v>64</v>
      </c>
      <c r="E8" s="12" t="s">
        <v>57</v>
      </c>
      <c r="F8" s="13" t="s">
        <v>62</v>
      </c>
      <c r="G8" s="11" t="s">
        <v>59</v>
      </c>
    </row>
    <row r="9" spans="1:8" ht="29.25" thickBot="1">
      <c r="A9" s="37" t="s">
        <v>2</v>
      </c>
      <c r="B9" s="38" t="s">
        <v>3</v>
      </c>
      <c r="C9" s="51">
        <f>C10+C11+C12+C17+C20+C22+C28+C29+C30+C33+C34+C21</f>
        <v>1484119.9700000002</v>
      </c>
      <c r="D9" s="51">
        <f>D10+D11+D12+D17+D20+D22+D28+D29+D30+D33+D34+D21</f>
        <v>1098319.4099999999</v>
      </c>
      <c r="E9" s="51">
        <f t="shared" ref="E9:E13" si="0">D9/C9*100</f>
        <v>74.004759197465674</v>
      </c>
      <c r="F9" s="51">
        <f t="shared" ref="F9:G9" si="1">F10+F11+F12+F17+F20+F22+F28+F29+F30+F33+F34+F21</f>
        <v>7224.8499999999995</v>
      </c>
      <c r="G9" s="51">
        <f t="shared" si="1"/>
        <v>1491344.82</v>
      </c>
      <c r="H9" s="49">
        <f>F9+7.202</f>
        <v>7232.0519999999997</v>
      </c>
    </row>
    <row r="10" spans="1:8" outlineLevel="1">
      <c r="A10" s="14" t="s">
        <v>4</v>
      </c>
      <c r="B10" s="15" t="s">
        <v>5</v>
      </c>
      <c r="C10" s="16">
        <v>738317</v>
      </c>
      <c r="D10" s="16">
        <v>517355.55</v>
      </c>
      <c r="E10" s="17">
        <f t="shared" si="0"/>
        <v>70.072279251324304</v>
      </c>
      <c r="F10" s="18">
        <v>6069</v>
      </c>
      <c r="G10" s="18">
        <f t="shared" ref="G10:G37" si="2">C10+F10</f>
        <v>744386</v>
      </c>
    </row>
    <row r="11" spans="1:8" ht="38.25" outlineLevel="1">
      <c r="A11" s="14" t="s">
        <v>6</v>
      </c>
      <c r="B11" s="15" t="s">
        <v>7</v>
      </c>
      <c r="C11" s="16">
        <v>1818.8</v>
      </c>
      <c r="D11" s="16">
        <v>1359.66</v>
      </c>
      <c r="E11" s="17">
        <f t="shared" si="0"/>
        <v>74.75588299978007</v>
      </c>
      <c r="F11" s="47">
        <v>0</v>
      </c>
      <c r="G11" s="19">
        <f t="shared" si="2"/>
        <v>1818.8</v>
      </c>
    </row>
    <row r="12" spans="1:8" outlineLevel="1">
      <c r="A12" s="39" t="s">
        <v>8</v>
      </c>
      <c r="B12" s="40" t="s">
        <v>9</v>
      </c>
      <c r="C12" s="41">
        <f>SUM(C13:C16)</f>
        <v>105802</v>
      </c>
      <c r="D12" s="41">
        <f t="shared" ref="D12:F12" si="3">SUM(D13:D16)</f>
        <v>79888.860000000015</v>
      </c>
      <c r="E12" s="45">
        <f t="shared" si="0"/>
        <v>75.507892100338381</v>
      </c>
      <c r="F12" s="41">
        <f t="shared" si="3"/>
        <v>-4267</v>
      </c>
      <c r="G12" s="41">
        <f t="shared" si="2"/>
        <v>101535</v>
      </c>
    </row>
    <row r="13" spans="1:8" s="25" customFormat="1" ht="25.5" outlineLevel="2">
      <c r="A13" s="20" t="s">
        <v>10</v>
      </c>
      <c r="B13" s="21" t="s">
        <v>11</v>
      </c>
      <c r="C13" s="22">
        <v>87032</v>
      </c>
      <c r="D13" s="22">
        <v>70516.710000000006</v>
      </c>
      <c r="E13" s="23">
        <f t="shared" si="0"/>
        <v>81.023887765419616</v>
      </c>
      <c r="F13" s="26">
        <f>87373-C13</f>
        <v>341</v>
      </c>
      <c r="G13" s="24">
        <f t="shared" si="2"/>
        <v>87373</v>
      </c>
    </row>
    <row r="14" spans="1:8" s="44" customFormat="1" ht="25.5" outlineLevel="2">
      <c r="A14" s="20" t="s">
        <v>12</v>
      </c>
      <c r="B14" s="21" t="s">
        <v>13</v>
      </c>
      <c r="C14" s="22">
        <v>0</v>
      </c>
      <c r="D14" s="22">
        <v>-98.97</v>
      </c>
      <c r="E14" s="23" t="s">
        <v>58</v>
      </c>
      <c r="F14" s="26">
        <v>0</v>
      </c>
      <c r="G14" s="24">
        <f t="shared" si="2"/>
        <v>0</v>
      </c>
    </row>
    <row r="15" spans="1:8" s="25" customFormat="1" outlineLevel="2">
      <c r="A15" s="20" t="s">
        <v>14</v>
      </c>
      <c r="B15" s="21" t="s">
        <v>15</v>
      </c>
      <c r="C15" s="22">
        <v>343</v>
      </c>
      <c r="D15" s="22">
        <v>269.94</v>
      </c>
      <c r="E15" s="23">
        <f t="shared" ref="E15:E22" si="4">D15/C15*100</f>
        <v>78.699708454810491</v>
      </c>
      <c r="F15" s="26">
        <f>292-C15</f>
        <v>-51</v>
      </c>
      <c r="G15" s="24">
        <f t="shared" si="2"/>
        <v>292</v>
      </c>
    </row>
    <row r="16" spans="1:8" s="25" customFormat="1" ht="25.5" outlineLevel="2">
      <c r="A16" s="20" t="s">
        <v>16</v>
      </c>
      <c r="B16" s="21" t="s">
        <v>17</v>
      </c>
      <c r="C16" s="22">
        <v>18427</v>
      </c>
      <c r="D16" s="22">
        <v>9201.18</v>
      </c>
      <c r="E16" s="23">
        <f t="shared" si="4"/>
        <v>49.933141585716612</v>
      </c>
      <c r="F16" s="26">
        <f>13870-C16</f>
        <v>-4557</v>
      </c>
      <c r="G16" s="24">
        <f t="shared" si="2"/>
        <v>13870</v>
      </c>
    </row>
    <row r="17" spans="1:7" outlineLevel="1">
      <c r="A17" s="39" t="s">
        <v>18</v>
      </c>
      <c r="B17" s="40" t="s">
        <v>60</v>
      </c>
      <c r="C17" s="41">
        <f>SUM(C18:C19)</f>
        <v>32003</v>
      </c>
      <c r="D17" s="41">
        <f>D18+D19</f>
        <v>9354.85</v>
      </c>
      <c r="E17" s="42">
        <f t="shared" si="4"/>
        <v>29.231165828203608</v>
      </c>
      <c r="F17" s="43">
        <f>F18+F19</f>
        <v>2906</v>
      </c>
      <c r="G17" s="43">
        <f t="shared" si="2"/>
        <v>34909</v>
      </c>
    </row>
    <row r="18" spans="1:7" s="25" customFormat="1" outlineLevel="2">
      <c r="A18" s="20" t="s">
        <v>19</v>
      </c>
      <c r="B18" s="21" t="s">
        <v>20</v>
      </c>
      <c r="C18" s="22">
        <v>21830</v>
      </c>
      <c r="D18" s="22">
        <v>2578.31</v>
      </c>
      <c r="E18" s="23">
        <f t="shared" si="4"/>
        <v>11.810856619331195</v>
      </c>
      <c r="F18" s="26">
        <f>23631-C18</f>
        <v>1801</v>
      </c>
      <c r="G18" s="26">
        <f t="shared" si="2"/>
        <v>23631</v>
      </c>
    </row>
    <row r="19" spans="1:7" s="25" customFormat="1" outlineLevel="2">
      <c r="A19" s="20" t="s">
        <v>21</v>
      </c>
      <c r="B19" s="21" t="s">
        <v>22</v>
      </c>
      <c r="C19" s="22">
        <v>10173</v>
      </c>
      <c r="D19" s="22">
        <v>6776.54</v>
      </c>
      <c r="E19" s="23">
        <f t="shared" si="4"/>
        <v>66.612995183328422</v>
      </c>
      <c r="F19" s="26">
        <f>11278-C19</f>
        <v>1105</v>
      </c>
      <c r="G19" s="26">
        <f t="shared" si="2"/>
        <v>11278</v>
      </c>
    </row>
    <row r="20" spans="1:7" outlineLevel="1">
      <c r="A20" s="14" t="s">
        <v>23</v>
      </c>
      <c r="B20" s="15" t="s">
        <v>24</v>
      </c>
      <c r="C20" s="16">
        <v>8994</v>
      </c>
      <c r="D20" s="16">
        <v>7037.51</v>
      </c>
      <c r="E20" s="17">
        <f t="shared" si="4"/>
        <v>78.246720035579273</v>
      </c>
      <c r="F20" s="18">
        <v>485</v>
      </c>
      <c r="G20" s="18">
        <f t="shared" si="2"/>
        <v>9479</v>
      </c>
    </row>
    <row r="21" spans="1:7" ht="38.25" outlineLevel="1">
      <c r="A21" s="14" t="s">
        <v>67</v>
      </c>
      <c r="B21" s="50" t="s">
        <v>68</v>
      </c>
      <c r="C21" s="16">
        <v>0</v>
      </c>
      <c r="D21" s="16">
        <v>-4.74</v>
      </c>
      <c r="E21" s="17">
        <v>0</v>
      </c>
      <c r="F21" s="18"/>
      <c r="G21" s="18"/>
    </row>
    <row r="22" spans="1:7" ht="51" outlineLevel="1">
      <c r="A22" s="39" t="s">
        <v>25</v>
      </c>
      <c r="B22" s="40" t="s">
        <v>26</v>
      </c>
      <c r="C22" s="41">
        <f>SUM(C23:C27)</f>
        <v>216768</v>
      </c>
      <c r="D22" s="41">
        <f>D23+D24+D25+D26+D27</f>
        <v>118757.90000000001</v>
      </c>
      <c r="E22" s="42">
        <f t="shared" si="4"/>
        <v>54.78571560377916</v>
      </c>
      <c r="F22" s="43">
        <f>F23+F24+F25+F26+F27</f>
        <v>568.49999999999989</v>
      </c>
      <c r="G22" s="43">
        <f t="shared" si="2"/>
        <v>217336.5</v>
      </c>
    </row>
    <row r="23" spans="1:7" s="25" customFormat="1" ht="76.5" outlineLevel="3">
      <c r="A23" s="27" t="s">
        <v>27</v>
      </c>
      <c r="B23" s="28" t="s">
        <v>28</v>
      </c>
      <c r="C23" s="29">
        <v>157119</v>
      </c>
      <c r="D23" s="29">
        <v>79173.960000000006</v>
      </c>
      <c r="E23" s="30">
        <f t="shared" ref="E23:E33" si="5">D23/C23*100</f>
        <v>50.391079372959361</v>
      </c>
      <c r="F23" s="26">
        <v>0</v>
      </c>
      <c r="G23" s="26">
        <f t="shared" si="2"/>
        <v>157119</v>
      </c>
    </row>
    <row r="24" spans="1:7" s="25" customFormat="1" ht="89.25" outlineLevel="3">
      <c r="A24" s="27" t="s">
        <v>29</v>
      </c>
      <c r="B24" s="28" t="s">
        <v>30</v>
      </c>
      <c r="C24" s="29">
        <v>356</v>
      </c>
      <c r="D24" s="29">
        <v>378.75</v>
      </c>
      <c r="E24" s="30">
        <f t="shared" si="5"/>
        <v>106.39044943820224</v>
      </c>
      <c r="F24" s="26">
        <v>268.39999999999998</v>
      </c>
      <c r="G24" s="26">
        <f t="shared" si="2"/>
        <v>624.4</v>
      </c>
    </row>
    <row r="25" spans="1:7" s="25" customFormat="1" ht="51" outlineLevel="3">
      <c r="A25" s="27" t="s">
        <v>31</v>
      </c>
      <c r="B25" s="28" t="s">
        <v>32</v>
      </c>
      <c r="C25" s="29">
        <v>54000</v>
      </c>
      <c r="D25" s="29">
        <v>36110.81</v>
      </c>
      <c r="E25" s="30">
        <f t="shared" si="5"/>
        <v>66.871870370370374</v>
      </c>
      <c r="F25" s="26">
        <v>0</v>
      </c>
      <c r="G25" s="26">
        <f t="shared" si="2"/>
        <v>54000</v>
      </c>
    </row>
    <row r="26" spans="1:7" s="25" customFormat="1" ht="25.5" outlineLevel="2">
      <c r="A26" s="20" t="s">
        <v>33</v>
      </c>
      <c r="B26" s="21" t="s">
        <v>34</v>
      </c>
      <c r="C26" s="22">
        <v>1000</v>
      </c>
      <c r="D26" s="22">
        <v>0</v>
      </c>
      <c r="E26" s="23">
        <f t="shared" si="5"/>
        <v>0</v>
      </c>
      <c r="F26" s="26">
        <v>-1000</v>
      </c>
      <c r="G26" s="26">
        <f t="shared" si="2"/>
        <v>0</v>
      </c>
    </row>
    <row r="27" spans="1:7" s="25" customFormat="1" ht="89.25" outlineLevel="2">
      <c r="A27" s="20" t="s">
        <v>35</v>
      </c>
      <c r="B27" s="21" t="s">
        <v>36</v>
      </c>
      <c r="C27" s="22">
        <v>4293</v>
      </c>
      <c r="D27" s="22">
        <v>3094.38</v>
      </c>
      <c r="E27" s="23">
        <f t="shared" si="5"/>
        <v>72.079664570230605</v>
      </c>
      <c r="F27" s="26">
        <f>1300.1</f>
        <v>1300.0999999999999</v>
      </c>
      <c r="G27" s="26">
        <f t="shared" si="2"/>
        <v>5593.1</v>
      </c>
    </row>
    <row r="28" spans="1:7" ht="25.5" outlineLevel="1">
      <c r="A28" s="14" t="s">
        <v>37</v>
      </c>
      <c r="B28" s="15" t="s">
        <v>38</v>
      </c>
      <c r="C28" s="16">
        <v>10413.700000000001</v>
      </c>
      <c r="D28" s="16">
        <v>2708.5</v>
      </c>
      <c r="E28" s="17">
        <f t="shared" si="5"/>
        <v>26.009007365297638</v>
      </c>
      <c r="F28" s="53">
        <v>0</v>
      </c>
      <c r="G28" s="18">
        <f t="shared" si="2"/>
        <v>10413.700000000001</v>
      </c>
    </row>
    <row r="29" spans="1:7" ht="38.25" outlineLevel="1">
      <c r="A29" s="14" t="s">
        <v>39</v>
      </c>
      <c r="B29" s="15" t="s">
        <v>40</v>
      </c>
      <c r="C29" s="16">
        <v>1404.56</v>
      </c>
      <c r="D29" s="16">
        <v>665.02</v>
      </c>
      <c r="E29" s="17">
        <f t="shared" si="5"/>
        <v>47.347211938258241</v>
      </c>
      <c r="F29" s="18">
        <v>27.44</v>
      </c>
      <c r="G29" s="18">
        <f t="shared" si="2"/>
        <v>1432</v>
      </c>
    </row>
    <row r="30" spans="1:7" ht="25.5" outlineLevel="1">
      <c r="A30" s="39" t="s">
        <v>41</v>
      </c>
      <c r="B30" s="40" t="s">
        <v>42</v>
      </c>
      <c r="C30" s="41">
        <f>SUM(C31:C32)</f>
        <v>57950</v>
      </c>
      <c r="D30" s="41">
        <f>D31+D32</f>
        <v>50710.96</v>
      </c>
      <c r="E30" s="42">
        <f t="shared" si="5"/>
        <v>87.508127696289904</v>
      </c>
      <c r="F30" s="43">
        <f>F31+F32</f>
        <v>0</v>
      </c>
      <c r="G30" s="43">
        <f t="shared" si="2"/>
        <v>57950</v>
      </c>
    </row>
    <row r="31" spans="1:7" s="25" customFormat="1" ht="89.25" outlineLevel="2">
      <c r="A31" s="20" t="s">
        <v>43</v>
      </c>
      <c r="B31" s="21" t="s">
        <v>44</v>
      </c>
      <c r="C31" s="22">
        <v>49950</v>
      </c>
      <c r="D31" s="22">
        <v>41804.019999999997</v>
      </c>
      <c r="E31" s="23">
        <f t="shared" si="5"/>
        <v>83.691731731731721</v>
      </c>
      <c r="F31" s="26">
        <v>0</v>
      </c>
      <c r="G31" s="26">
        <f t="shared" si="2"/>
        <v>49950</v>
      </c>
    </row>
    <row r="32" spans="1:7" s="25" customFormat="1" ht="38.25" outlineLevel="2">
      <c r="A32" s="20" t="s">
        <v>45</v>
      </c>
      <c r="B32" s="21" t="s">
        <v>46</v>
      </c>
      <c r="C32" s="22">
        <v>8000</v>
      </c>
      <c r="D32" s="22">
        <v>8906.94</v>
      </c>
      <c r="E32" s="23">
        <f t="shared" si="5"/>
        <v>111.33675000000001</v>
      </c>
      <c r="F32" s="26">
        <v>0</v>
      </c>
      <c r="G32" s="26">
        <f t="shared" si="2"/>
        <v>8000</v>
      </c>
    </row>
    <row r="33" spans="1:8" ht="25.5" outlineLevel="1">
      <c r="A33" s="14" t="s">
        <v>47</v>
      </c>
      <c r="B33" s="15" t="s">
        <v>48</v>
      </c>
      <c r="C33" s="16">
        <v>310572.56</v>
      </c>
      <c r="D33" s="16">
        <v>310401.53999999998</v>
      </c>
      <c r="E33" s="17">
        <f t="shared" si="5"/>
        <v>99.944933963258052</v>
      </c>
      <c r="F33" s="18">
        <v>1435.91</v>
      </c>
      <c r="G33" s="18">
        <f t="shared" si="2"/>
        <v>312008.46999999997</v>
      </c>
      <c r="H33" s="46"/>
    </row>
    <row r="34" spans="1:8" outlineLevel="1">
      <c r="A34" s="39" t="s">
        <v>49</v>
      </c>
      <c r="B34" s="40" t="s">
        <v>50</v>
      </c>
      <c r="C34" s="43">
        <v>76.349999999999994</v>
      </c>
      <c r="D34" s="43">
        <f t="shared" ref="D34" si="6">D35+D36+D37</f>
        <v>83.8</v>
      </c>
      <c r="E34" s="43" t="s">
        <v>58</v>
      </c>
      <c r="F34" s="43">
        <f>F35+F36+F37</f>
        <v>0</v>
      </c>
      <c r="G34" s="43">
        <f>G35+G36+G37</f>
        <v>76.349999999999994</v>
      </c>
    </row>
    <row r="35" spans="1:8" outlineLevel="2">
      <c r="A35" s="31" t="s">
        <v>51</v>
      </c>
      <c r="B35" s="32" t="s">
        <v>52</v>
      </c>
      <c r="C35" s="33">
        <v>0</v>
      </c>
      <c r="D35" s="33">
        <v>7.45</v>
      </c>
      <c r="E35" s="23" t="s">
        <v>58</v>
      </c>
      <c r="F35" s="26">
        <v>0</v>
      </c>
      <c r="G35" s="26">
        <f t="shared" si="2"/>
        <v>0</v>
      </c>
    </row>
    <row r="36" spans="1:8" outlineLevel="2">
      <c r="A36" s="31" t="s">
        <v>53</v>
      </c>
      <c r="B36" s="32" t="s">
        <v>54</v>
      </c>
      <c r="C36" s="33">
        <v>0</v>
      </c>
      <c r="D36" s="33">
        <v>0</v>
      </c>
      <c r="E36" s="23" t="s">
        <v>58</v>
      </c>
      <c r="F36" s="26">
        <v>0</v>
      </c>
      <c r="G36" s="26">
        <f t="shared" si="2"/>
        <v>0</v>
      </c>
    </row>
    <row r="37" spans="1:8" ht="39" outlineLevel="2" thickBot="1">
      <c r="A37" s="31" t="s">
        <v>65</v>
      </c>
      <c r="B37" s="48" t="s">
        <v>66</v>
      </c>
      <c r="C37" s="33">
        <v>76.349999999999994</v>
      </c>
      <c r="D37" s="33">
        <v>76.349999999999994</v>
      </c>
      <c r="E37" s="23"/>
      <c r="F37" s="26">
        <v>0</v>
      </c>
      <c r="G37" s="26">
        <f t="shared" si="2"/>
        <v>76.349999999999994</v>
      </c>
    </row>
    <row r="38" spans="1:8">
      <c r="A38" s="34"/>
      <c r="B38" s="34"/>
      <c r="C38" s="34"/>
      <c r="D38" s="34"/>
      <c r="E38" s="35"/>
      <c r="F38" s="36"/>
      <c r="G38" s="34"/>
    </row>
    <row r="39" spans="1:8">
      <c r="A39" s="55"/>
      <c r="B39" s="55"/>
      <c r="C39" s="55"/>
      <c r="D39" s="55"/>
      <c r="E39" s="55"/>
      <c r="F39" s="55"/>
      <c r="G39" s="55"/>
    </row>
  </sheetData>
  <autoFilter ref="A8:G8"/>
  <mergeCells count="3">
    <mergeCell ref="A5:G5"/>
    <mergeCell ref="A39:G39"/>
    <mergeCell ref="A2:G4"/>
  </mergeCells>
  <pageMargins left="0.23622047244094491" right="0.11811023622047245" top="0.27559055118110237" bottom="0.31496062992125984" header="0.31496062992125984" footer="0.31496062992125984"/>
  <pageSetup paperSize="9" scale="65" orientation="portrait" blackAndWhite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2022-09-19T12:15:05Z</cp:lastPrinted>
  <dcterms:created xsi:type="dcterms:W3CDTF">2020-11-02T09:40:27Z</dcterms:created>
  <dcterms:modified xsi:type="dcterms:W3CDTF">2022-09-21T04:49:57Z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