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95"/>
  </bookViews>
  <sheets>
    <sheet name="Документ" sheetId="2" r:id="rId1"/>
  </sheets>
  <definedNames>
    <definedName name="_xlnm._FilterDatabase" localSheetId="0" hidden="1">Документ!$A$80:$I$173</definedName>
    <definedName name="_xlnm.Print_Titles" localSheetId="0">Документ!$9:$9</definedName>
  </definedNames>
  <calcPr calcId="124519"/>
</workbook>
</file>

<file path=xl/calcChain.xml><?xml version="1.0" encoding="utf-8"?>
<calcChain xmlns="http://schemas.openxmlformats.org/spreadsheetml/2006/main">
  <c r="F32" i="2"/>
  <c r="F161"/>
  <c r="F152" l="1"/>
  <c r="J152" s="1"/>
  <c r="I152"/>
  <c r="I151" s="1"/>
  <c r="H152"/>
  <c r="G145"/>
  <c r="G152"/>
  <c r="H141"/>
  <c r="H149"/>
  <c r="G149"/>
  <c r="J149"/>
  <c r="F149"/>
  <c r="H153"/>
  <c r="G153"/>
  <c r="G151"/>
  <c r="I150"/>
  <c r="H150"/>
  <c r="G150"/>
  <c r="I148"/>
  <c r="I137" s="1"/>
  <c r="H148"/>
  <c r="G148"/>
  <c r="H143"/>
  <c r="I143"/>
  <c r="G143"/>
  <c r="G137" s="1"/>
  <c r="I142"/>
  <c r="H142"/>
  <c r="G142"/>
  <c r="I141"/>
  <c r="H137"/>
  <c r="G141"/>
  <c r="G163"/>
  <c r="G162" s="1"/>
  <c r="F54"/>
  <c r="G54"/>
  <c r="H54"/>
  <c r="I54"/>
  <c r="E54"/>
  <c r="J59"/>
  <c r="F24"/>
  <c r="F141"/>
  <c r="F160"/>
  <c r="F150"/>
  <c r="G134"/>
  <c r="H134"/>
  <c r="I134"/>
  <c r="E134"/>
  <c r="D134"/>
  <c r="E162"/>
  <c r="H162"/>
  <c r="I162"/>
  <c r="E151"/>
  <c r="E137"/>
  <c r="F135"/>
  <c r="F134" s="1"/>
  <c r="F138"/>
  <c r="F139"/>
  <c r="J139" s="1"/>
  <c r="F140"/>
  <c r="F142"/>
  <c r="F143"/>
  <c r="F144"/>
  <c r="F145"/>
  <c r="F146"/>
  <c r="F147"/>
  <c r="F148"/>
  <c r="F153"/>
  <c r="F154"/>
  <c r="F155"/>
  <c r="F156"/>
  <c r="F157"/>
  <c r="F158"/>
  <c r="F159"/>
  <c r="F163"/>
  <c r="F162" s="1"/>
  <c r="J162" s="1"/>
  <c r="F166"/>
  <c r="F167"/>
  <c r="F170"/>
  <c r="F173"/>
  <c r="J14"/>
  <c r="J15"/>
  <c r="J16"/>
  <c r="J17"/>
  <c r="J18"/>
  <c r="J21"/>
  <c r="J23"/>
  <c r="J24"/>
  <c r="J27"/>
  <c r="J28"/>
  <c r="J29"/>
  <c r="J30"/>
  <c r="J32"/>
  <c r="J33"/>
  <c r="J35"/>
  <c r="J37"/>
  <c r="J40"/>
  <c r="J42"/>
  <c r="J43"/>
  <c r="J46"/>
  <c r="J48"/>
  <c r="J49"/>
  <c r="J52"/>
  <c r="J55"/>
  <c r="J56"/>
  <c r="J57"/>
  <c r="J58"/>
  <c r="J61"/>
  <c r="J62"/>
  <c r="J65"/>
  <c r="J66"/>
  <c r="J67"/>
  <c r="J68"/>
  <c r="J69"/>
  <c r="J72"/>
  <c r="J73"/>
  <c r="J74"/>
  <c r="J77"/>
  <c r="J79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5"/>
  <c r="J106"/>
  <c r="J107"/>
  <c r="J108"/>
  <c r="J110"/>
  <c r="J111"/>
  <c r="J112"/>
  <c r="J113"/>
  <c r="J114"/>
  <c r="J115"/>
  <c r="J116"/>
  <c r="J117"/>
  <c r="J118"/>
  <c r="J119"/>
  <c r="J120"/>
  <c r="J121"/>
  <c r="J122"/>
  <c r="J123"/>
  <c r="J124"/>
  <c r="J125"/>
  <c r="J127"/>
  <c r="J128"/>
  <c r="J129"/>
  <c r="J130"/>
  <c r="J131"/>
  <c r="J135"/>
  <c r="J136"/>
  <c r="J138"/>
  <c r="J140"/>
  <c r="J141"/>
  <c r="J142"/>
  <c r="J143"/>
  <c r="J144"/>
  <c r="J145"/>
  <c r="J146"/>
  <c r="J147"/>
  <c r="J148"/>
  <c r="J150"/>
  <c r="J153"/>
  <c r="J154"/>
  <c r="J155"/>
  <c r="J156"/>
  <c r="J157"/>
  <c r="J158"/>
  <c r="J159"/>
  <c r="J160"/>
  <c r="J161"/>
  <c r="J163"/>
  <c r="J166"/>
  <c r="J167"/>
  <c r="J170"/>
  <c r="J173"/>
  <c r="E172"/>
  <c r="E171" s="1"/>
  <c r="G172"/>
  <c r="G171" s="1"/>
  <c r="H172"/>
  <c r="H171" s="1"/>
  <c r="I172"/>
  <c r="I171" s="1"/>
  <c r="D172"/>
  <c r="F172" s="1"/>
  <c r="J172" s="1"/>
  <c r="E169"/>
  <c r="E168" s="1"/>
  <c r="G169"/>
  <c r="G168" s="1"/>
  <c r="H169"/>
  <c r="H168" s="1"/>
  <c r="I169"/>
  <c r="I168" s="1"/>
  <c r="D169"/>
  <c r="F169" s="1"/>
  <c r="J169" s="1"/>
  <c r="E165"/>
  <c r="E164" s="1"/>
  <c r="G165"/>
  <c r="G164" s="1"/>
  <c r="H165"/>
  <c r="H164" s="1"/>
  <c r="I165"/>
  <c r="I164" s="1"/>
  <c r="D165"/>
  <c r="D164" s="1"/>
  <c r="F164" s="1"/>
  <c r="J164" s="1"/>
  <c r="D162"/>
  <c r="D151"/>
  <c r="D137"/>
  <c r="J134" l="1"/>
  <c r="H151"/>
  <c r="I133"/>
  <c r="I132" s="1"/>
  <c r="G133"/>
  <c r="G132" s="1"/>
  <c r="D133"/>
  <c r="H133"/>
  <c r="H132" s="1"/>
  <c r="E133"/>
  <c r="F165"/>
  <c r="J165" s="1"/>
  <c r="D168"/>
  <c r="F168" s="1"/>
  <c r="J168" s="1"/>
  <c r="D171"/>
  <c r="F171" s="1"/>
  <c r="J171" s="1"/>
  <c r="F151"/>
  <c r="J151" s="1"/>
  <c r="F137"/>
  <c r="E132"/>
  <c r="D81"/>
  <c r="F22"/>
  <c r="J22" s="1"/>
  <c r="E126"/>
  <c r="F126"/>
  <c r="G126"/>
  <c r="H126"/>
  <c r="I126"/>
  <c r="D126"/>
  <c r="E109"/>
  <c r="F109"/>
  <c r="G109"/>
  <c r="H109"/>
  <c r="I109"/>
  <c r="D109"/>
  <c r="E104"/>
  <c r="F104"/>
  <c r="G104"/>
  <c r="H104"/>
  <c r="I104"/>
  <c r="D104"/>
  <c r="E81"/>
  <c r="E80" s="1"/>
  <c r="F81"/>
  <c r="G81"/>
  <c r="G80" s="1"/>
  <c r="H81"/>
  <c r="H80" s="1"/>
  <c r="I81"/>
  <c r="I80" s="1"/>
  <c r="E78"/>
  <c r="F78"/>
  <c r="G78"/>
  <c r="H78"/>
  <c r="I78"/>
  <c r="D78"/>
  <c r="E76"/>
  <c r="E75" s="1"/>
  <c r="F76"/>
  <c r="G76"/>
  <c r="G75" s="1"/>
  <c r="H76"/>
  <c r="H75" s="1"/>
  <c r="I76"/>
  <c r="I75" s="1"/>
  <c r="D76"/>
  <c r="D75" s="1"/>
  <c r="E71"/>
  <c r="E70" s="1"/>
  <c r="F71"/>
  <c r="G71"/>
  <c r="G70" s="1"/>
  <c r="H71"/>
  <c r="H70" s="1"/>
  <c r="I71"/>
  <c r="I70" s="1"/>
  <c r="D71"/>
  <c r="D70" s="1"/>
  <c r="E64"/>
  <c r="E63" s="1"/>
  <c r="F64"/>
  <c r="G64"/>
  <c r="G63" s="1"/>
  <c r="H64"/>
  <c r="H63" s="1"/>
  <c r="I64"/>
  <c r="I63" s="1"/>
  <c r="D64"/>
  <c r="D63" s="1"/>
  <c r="E60"/>
  <c r="E53" s="1"/>
  <c r="F60"/>
  <c r="G60"/>
  <c r="H60"/>
  <c r="H53" s="1"/>
  <c r="I60"/>
  <c r="D60"/>
  <c r="G53"/>
  <c r="I53"/>
  <c r="D54"/>
  <c r="D53" s="1"/>
  <c r="E51"/>
  <c r="E50" s="1"/>
  <c r="F51"/>
  <c r="G51"/>
  <c r="G50" s="1"/>
  <c r="H51"/>
  <c r="H50" s="1"/>
  <c r="I51"/>
  <c r="I50" s="1"/>
  <c r="D51"/>
  <c r="D50" s="1"/>
  <c r="E47"/>
  <c r="F47"/>
  <c r="G47"/>
  <c r="H47"/>
  <c r="I47"/>
  <c r="D47"/>
  <c r="E45"/>
  <c r="E44" s="1"/>
  <c r="F45"/>
  <c r="G45"/>
  <c r="G44" s="1"/>
  <c r="H45"/>
  <c r="H44" s="1"/>
  <c r="I45"/>
  <c r="I44" s="1"/>
  <c r="D45"/>
  <c r="D44" s="1"/>
  <c r="E41"/>
  <c r="F41"/>
  <c r="G41"/>
  <c r="H41"/>
  <c r="I41"/>
  <c r="E39"/>
  <c r="F39"/>
  <c r="G39"/>
  <c r="H39"/>
  <c r="H38" s="1"/>
  <c r="I39"/>
  <c r="D41"/>
  <c r="D39"/>
  <c r="E36"/>
  <c r="F36"/>
  <c r="G36"/>
  <c r="H36"/>
  <c r="I36"/>
  <c r="D36"/>
  <c r="E34"/>
  <c r="F34"/>
  <c r="G34"/>
  <c r="H34"/>
  <c r="I34"/>
  <c r="D34"/>
  <c r="E31"/>
  <c r="F31"/>
  <c r="G31"/>
  <c r="H31"/>
  <c r="I31"/>
  <c r="E20"/>
  <c r="E19" s="1"/>
  <c r="F20"/>
  <c r="G20"/>
  <c r="G19" s="1"/>
  <c r="H20"/>
  <c r="H19" s="1"/>
  <c r="I20"/>
  <c r="I19" s="1"/>
  <c r="E26"/>
  <c r="F26"/>
  <c r="G26"/>
  <c r="G25" s="1"/>
  <c r="H26"/>
  <c r="H25" s="1"/>
  <c r="I26"/>
  <c r="I25" s="1"/>
  <c r="D31"/>
  <c r="D26"/>
  <c r="D25" s="1"/>
  <c r="D20"/>
  <c r="D19" s="1"/>
  <c r="E13"/>
  <c r="E12" s="1"/>
  <c r="F13"/>
  <c r="G13"/>
  <c r="G12" s="1"/>
  <c r="H13"/>
  <c r="H12" s="1"/>
  <c r="I13"/>
  <c r="I12" s="1"/>
  <c r="D13"/>
  <c r="D12" s="1"/>
  <c r="J126" l="1"/>
  <c r="F133"/>
  <c r="F132" s="1"/>
  <c r="H11"/>
  <c r="H10" s="1"/>
  <c r="J137"/>
  <c r="J104"/>
  <c r="J54"/>
  <c r="J39"/>
  <c r="E25"/>
  <c r="J26"/>
  <c r="F63"/>
  <c r="J64"/>
  <c r="F70"/>
  <c r="J71"/>
  <c r="F75"/>
  <c r="J76"/>
  <c r="J60"/>
  <c r="J78"/>
  <c r="J109"/>
  <c r="F12"/>
  <c r="J12" s="1"/>
  <c r="J13"/>
  <c r="F50"/>
  <c r="J51"/>
  <c r="F25"/>
  <c r="J36"/>
  <c r="F44"/>
  <c r="J44" s="1"/>
  <c r="J45"/>
  <c r="F80"/>
  <c r="J80" s="1"/>
  <c r="J81"/>
  <c r="J31"/>
  <c r="J34"/>
  <c r="D38"/>
  <c r="I38"/>
  <c r="I11" s="1"/>
  <c r="I10" s="1"/>
  <c r="G38"/>
  <c r="G11" s="1"/>
  <c r="G10" s="1"/>
  <c r="E38"/>
  <c r="J41"/>
  <c r="J47"/>
  <c r="D132"/>
  <c r="J75"/>
  <c r="J70"/>
  <c r="J63"/>
  <c r="J50"/>
  <c r="F19"/>
  <c r="J19" s="1"/>
  <c r="J20"/>
  <c r="J133"/>
  <c r="F53"/>
  <c r="J53" s="1"/>
  <c r="F38"/>
  <c r="J38" s="1"/>
  <c r="D80"/>
  <c r="E11" l="1"/>
  <c r="E10" s="1"/>
  <c r="J25"/>
  <c r="D11"/>
  <c r="D10" s="1"/>
  <c r="F11"/>
  <c r="F10" s="1"/>
  <c r="J132"/>
  <c r="J11" l="1"/>
</calcChain>
</file>

<file path=xl/sharedStrings.xml><?xml version="1.0" encoding="utf-8"?>
<sst xmlns="http://schemas.openxmlformats.org/spreadsheetml/2006/main" count="516" uniqueCount="339">
  <si>
    <t>Финансовый орган:</t>
  </si>
  <si>
    <t xml:space="preserve">Единица измерения: </t>
  </si>
  <si>
    <t>Классификация доходов бюджетов</t>
  </si>
  <si>
    <t>Наименование главного администратора доходов республиканского бюджета Республики Коми</t>
  </si>
  <si>
    <t>Оценка исполнения 2021г. (текущий финансовый год)</t>
  </si>
  <si>
    <t>Прогноз доходов бюджета</t>
  </si>
  <si>
    <t>код</t>
  </si>
  <si>
    <t>наименование</t>
  </si>
  <si>
    <t>на 2022 г. (очередной финансовый год)</t>
  </si>
  <si>
    <t>на 2023 г. (первый год планового периода)</t>
  </si>
  <si>
    <t>на 2024 г. (второй год планового периода)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</si>
  <si>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</si>
  <si>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</si>
  <si>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</si>
  <si>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</si>
  <si>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</si>
  <si>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</si>
  <si>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</si>
  <si>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</si>
  <si>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</si>
  <si>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 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</si>
  <si>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</si>
  <si>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</si>
  <si>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</si>
  <si>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</si>
  <si>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</si>
  <si>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</si>
  <si>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</si>
  <si>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</si>
  <si>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</si>
  <si>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</si>
  <si>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</si>
  <si>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</si>
  <si>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</si>
  <si>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</si>
  <si>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</si>
  <si>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18210102080010000110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</si>
  <si>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</si>
  <si>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</si>
  <si>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</si>
  <si>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</si>
  <si>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</si>
  <si>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10010302231010000110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</si>
  <si>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</si>
  <si>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Федеральное казначейство</t>
  </si>
  <si>
    <t>10010302241010000110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</si>
  <si>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</si>
  <si>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</si>
  <si>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</si>
  <si>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</si>
  <si>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</si>
  <si>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</si>
  <si>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</si>
  <si>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</si>
  <si>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</si>
  <si>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18210501011010000110</t>
  </si>
  <si>
    <t>Налог, взимаемый с налогоплательщиков, выбравших в качестве объекта налогообложения доходы</t>
  </si>
  <si>
    <t>18210501012010000110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</si>
  <si>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</si>
  <si>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</si>
  <si>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</si>
  <si>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</si>
  <si>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</si>
  <si>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00010502000020000110</t>
  </si>
  <si>
    <t>Единый налог на вмененный доход для отдельных видов деятельности</t>
  </si>
  <si>
    <t>18210502010020000110</t>
  </si>
  <si>
    <t>18210502020020000110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</si>
  <si>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</si>
  <si>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</si>
  <si>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</si>
  <si>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18210503010010000110</t>
  </si>
  <si>
    <t>00010504000020000110</t>
  </si>
  <si>
    <t>Налог, взимаемый в связи с применением патентной системы налогообложения</t>
  </si>
  <si>
    <t>18210504010020000110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</si>
  <si>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</si>
  <si>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00010600000000000000</t>
  </si>
  <si>
    <t>НАЛОГИ НА ИМУЩЕСТВО</t>
  </si>
  <si>
    <t>00010601000000000110</t>
  </si>
  <si>
    <t>Налог на имущество физических лиц</t>
  </si>
  <si>
    <t>18210601020040000110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</si>
  <si>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(0000)</t>
  </si>
  <si>
    <t>00010606000000000110</t>
  </si>
  <si>
    <t>Земельный налог</t>
  </si>
  <si>
    <t>18210606032040000110</t>
  </si>
  <si>
    <t>Земельный налог с организаций, обладающих земельным участком, расположенным в границах городских округов (0000)</t>
  </si>
  <si>
    <t>18210606042040000110</t>
  </si>
  <si>
    <t>Земельный налог с физических лиц, обладающих земельным участком, расположенным в границах городских округов (0000)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</si>
  <si>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</si>
  <si>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</si>
  <si>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</si>
  <si>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</si>
  <si>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18210803010010000110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</si>
  <si>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</si>
  <si>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</si>
  <si>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</si>
  <si>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87910807150010000110</t>
  </si>
  <si>
    <t>Министерство цифрового развития, связи и массовых коммуникаций Республики Коми</t>
  </si>
  <si>
    <t>92310807173010000110</t>
  </si>
  <si>
    <t>Администрация муниципального образования городского округа "Усинск"</t>
  </si>
  <si>
    <t>00010900000000000000</t>
  </si>
  <si>
    <t>ЗАДОЛЖЕННОСТЬ И ПЕРЕРАСЧЕТЫ ПО ОТМЕНЕННЫМ НАЛОГАМ, СБОРАМ И ИНЫМ ОБЯЗАТЕЛЬНЫМ ПЛАТЕЖАМ</t>
  </si>
  <si>
    <t>00010904000000000110</t>
  </si>
  <si>
    <t>Налоги на имущество</t>
  </si>
  <si>
    <t>18210904052040000110</t>
  </si>
  <si>
    <t>Земельный налог (по обязательствам, возникшим до 1 января 2006 года), мобилизуемый на территориях городских округов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</si>
  <si>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</si>
  <si>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</si>
  <si>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</si>
  <si>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</si>
  <si>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92311105034040000120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</si>
  <si>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</si>
  <si>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92911105034040000120</t>
  </si>
  <si>
    <t>Управление жилищно-коммунального хозяйства администрации муниципального образования городского округа "Усинск"</t>
  </si>
  <si>
    <t>96311105012040000120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</si>
  <si>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</si>
  <si>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Комитет по управлению муниципальным имуществом администрации муниципального образования городского округа "Усинск"</t>
  </si>
  <si>
    <t>96311105074040000120</t>
  </si>
  <si>
    <t>Доходы от сдачи в аренду имущества, составляющего казну городских округов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</si>
  <si>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</si>
  <si>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</si>
  <si>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92311109080040000120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</si>
  <si>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</si>
  <si>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92911109044040000120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</si>
  <si>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</si>
  <si>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</si>
  <si>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</si>
  <si>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</si>
  <si>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</si>
  <si>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04811201010010000120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</si>
  <si>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</si>
  <si>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Федеральная служба по надзору в сфере природопользования</t>
  </si>
  <si>
    <t>04811201030010000120</t>
  </si>
  <si>
    <t>04811201041010000120</t>
  </si>
  <si>
    <t>04811201042010000120</t>
  </si>
  <si>
    <t>Плата за размещение твердых коммунальных отходов</t>
  </si>
  <si>
    <t>04811201070010000120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</si>
  <si>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</si>
  <si>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</si>
  <si>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</si>
  <si>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</si>
  <si>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</si>
  <si>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92311302994040000130</t>
  </si>
  <si>
    <t>Прочие доходы от компенсации затрат бюджетов городских округов</t>
  </si>
  <si>
    <t>92911302994040000130</t>
  </si>
  <si>
    <t>96311302994040000130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</si>
  <si>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</si>
  <si>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</si>
  <si>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</si>
  <si>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</si>
  <si>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96311402043040000410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</si>
  <si>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</si>
  <si>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</si>
  <si>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</si>
  <si>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96311406012040000430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</si>
  <si>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</si>
  <si>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</si>
  <si>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</si>
  <si>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</si>
  <si>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</si>
  <si>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84311601193010000140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</si>
  <si>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</si>
  <si>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Служба Республики Коми строительного, жилищного и технического надзора (контроля)</t>
  </si>
  <si>
    <t>85211601083010000140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</si>
  <si>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</si>
  <si>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Министерство природных ресурсов и охраны окружающей среды Республики Коми</t>
  </si>
  <si>
    <t>85411601193010000140</t>
  </si>
  <si>
    <t>Министерство здравоохранения Республики Коми</t>
  </si>
  <si>
    <t>87511601053010000140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</si>
  <si>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</si>
  <si>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Министерство образования, науки и молодежной политики Республики Коми</t>
  </si>
  <si>
    <t>87511601063010000140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</si>
  <si>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</si>
  <si>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87511601073010000140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</si>
  <si>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</si>
  <si>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87511601203010000140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</si>
  <si>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</si>
  <si>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89011601053010000140</t>
  </si>
  <si>
    <t>Министерство юстиции Республики Коми</t>
  </si>
  <si>
    <t>89011601063010000140</t>
  </si>
  <si>
    <t>89011601073010000140</t>
  </si>
  <si>
    <t>89011601083010000140</t>
  </si>
  <si>
    <t>89011601113010000140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</si>
  <si>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</si>
  <si>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89011601123010000140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</si>
  <si>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</si>
  <si>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89011601133010000140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</si>
  <si>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</si>
  <si>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89011601143010000140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</si>
  <si>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</si>
  <si>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89011601153010000140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</si>
  <si>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</si>
  <si>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89011601173010000140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</si>
  <si>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</si>
  <si>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89011601183010000140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</si>
  <si>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</si>
  <si>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89011601193010000140</t>
  </si>
  <si>
    <t>89011601203010000140</t>
  </si>
  <si>
    <t>90511601157010000140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</si>
  <si>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</si>
  <si>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Контрольно-счетная палата городского округа "Усинск"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</si>
  <si>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</si>
  <si>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</si>
  <si>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92311607010040000140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</si>
  <si>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</si>
  <si>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92911607010040000140</t>
  </si>
  <si>
    <t>92911607090040000140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</si>
  <si>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</si>
  <si>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96311607010040000140</t>
  </si>
  <si>
    <t>00011610000000000140</t>
  </si>
  <si>
    <t>Платежи в целях возмещения причиненного ущерба (убытков)</t>
  </si>
  <si>
    <t>08111610123010000140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</si>
  <si>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</si>
  <si>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Управление Федеральной службы по ветеринарному и фитосанитарному надзору по Республике Коми</t>
  </si>
  <si>
    <t>10611610123010000140</t>
  </si>
  <si>
    <t>Федеральная служба по надзору в сфере транспорта</t>
  </si>
  <si>
    <t>14111610123010000140</t>
  </si>
  <si>
    <t>Федеральная служба по надзору в сфере защиты прав потребителей и благополучия человека</t>
  </si>
  <si>
    <t>15011610123010000140</t>
  </si>
  <si>
    <t>Федеральная служба по труду и занятости</t>
  </si>
  <si>
    <t>17711610123010000140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</si>
  <si>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</si>
  <si>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>18211610123010000140</t>
  </si>
  <si>
    <t>18211610129010000140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</si>
  <si>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</si>
  <si>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18811610123010000140</t>
  </si>
  <si>
    <t>Министерство внутренних дел Российской Федерации</t>
  </si>
  <si>
    <t>49811610123010000140</t>
  </si>
  <si>
    <t>Федеральная служба по экологическому, технологическому и атомному надзору</t>
  </si>
  <si>
    <t>84311610123010000140</t>
  </si>
  <si>
    <t>85211610123010000140</t>
  </si>
  <si>
    <t>87511610123010000140</t>
  </si>
  <si>
    <t>92311610032040000140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</si>
  <si>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</si>
  <si>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92311610100040000140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</si>
  <si>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</si>
  <si>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96311610100040000140</t>
  </si>
  <si>
    <t>97511610100040000140</t>
  </si>
  <si>
    <t>Управление образования администрации муниципального образования городского округа "Усинск"</t>
  </si>
  <si>
    <t>00011611000010000140</t>
  </si>
  <si>
    <t>Платежи, уплачиваемые в целях возмещения вреда</t>
  </si>
  <si>
    <t>85211611050010000140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</si>
  <si>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</si>
  <si>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</si>
  <si>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</si>
  <si>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</si>
  <si>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</si>
  <si>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92311701040040000180</t>
  </si>
  <si>
    <t>Невыясненные поступления, зачисляемые в бюджеты городских округов</t>
  </si>
  <si>
    <t>96311701040040000180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</si>
  <si>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</si>
  <si>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</si>
  <si>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</si>
  <si>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</si>
  <si>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</si>
  <si>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</si>
  <si>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99220215002040000150</t>
  </si>
  <si>
    <t>Дотации бюджетам городских округов на поддержку мер по обеспечению сбалансированности бюджетов</t>
  </si>
  <si>
    <t>Финансовое управление администрации муниципального образования городского округа "Усинск"</t>
  </si>
  <si>
    <t>99220219999040000150</t>
  </si>
  <si>
    <t>Прочие дотации бюджетам городских округов</t>
  </si>
  <si>
    <t>00020220000000000150</t>
  </si>
  <si>
    <t>Субсидии бюджетам бюджетной системы Российской Федерации (межбюджетные субсидии)</t>
  </si>
  <si>
    <t>92320220299040000150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</si>
  <si>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</si>
  <si>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92320220302040000150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</si>
  <si>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</si>
  <si>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92320225497040000150</t>
  </si>
  <si>
    <t>Субсидии бюджетам городских округов на реализацию мероприятий по обеспечению жильем молодых семей</t>
  </si>
  <si>
    <t>92320229999040000150</t>
  </si>
  <si>
    <t>Прочие субсидии бюджетам городских округов</t>
  </si>
  <si>
    <t>92920225555040000150</t>
  </si>
  <si>
    <t>Субсидии бюджетам городских округов на реализацию программ формирования современной городской среды</t>
  </si>
  <si>
    <t>92920229999040000150</t>
  </si>
  <si>
    <t>95620225519040000150</t>
  </si>
  <si>
    <t>Субсидии бюджетам городских округов на поддержку отрасли культуры</t>
  </si>
  <si>
    <t>Управление культуры и национальной политики АМО ГО "Усинск"</t>
  </si>
  <si>
    <t>95620229999040000150</t>
  </si>
  <si>
    <t>96420225229040000150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</si>
  <si>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</si>
  <si>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Управление физической культуры и спорта администрации муниципального образования городского округа "Усинск"</t>
  </si>
  <si>
    <t>96420229999040000150</t>
  </si>
  <si>
    <t>97520225304040000150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</si>
  <si>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</si>
  <si>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97520229999040000150</t>
  </si>
  <si>
    <t>00020230000000000150</t>
  </si>
  <si>
    <t>Субвенции бюджетам бюджетной системы Российской Федерации</t>
  </si>
  <si>
    <t>92320230024040000150</t>
  </si>
  <si>
    <t>Субвенции бюджетам городских округов на выполнение передаваемых полномочий субъектов Российской Федерации</t>
  </si>
  <si>
    <t>92320235082040000150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</si>
  <si>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</si>
  <si>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92320235120040000150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</si>
  <si>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</si>
  <si>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92320235135040000150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</si>
  <si>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</si>
  <si>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92320235176040000150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</si>
  <si>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</si>
  <si>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92320235469040000150</t>
  </si>
  <si>
    <t>Субвенции бюджетам городских округов на проведение Всероссийской переписи населения 2020 года</t>
  </si>
  <si>
    <t>92920230024040000150</t>
  </si>
  <si>
    <t>97520230024040000150</t>
  </si>
  <si>
    <t>97520230029040000150</t>
  </si>
  <si>
    <t>97520239999040000150</t>
  </si>
  <si>
    <t>Прочие субвенции бюджетам городских округов</t>
  </si>
  <si>
    <t>00020240000000000150</t>
  </si>
  <si>
    <t>Иные межбюджетные трансферты</t>
  </si>
  <si>
    <t>97520245303040000150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</si>
  <si>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</si>
  <si>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00020700000000000000</t>
  </si>
  <si>
    <t>ПРОЧИЕ БЕЗВОЗМЕЗДНЫЕ ПОСТУПЛЕНИЯ</t>
  </si>
  <si>
    <t>00020704000040000150</t>
  </si>
  <si>
    <t>Прочие безвозмездные поступления в бюджеты городских округов</t>
  </si>
  <si>
    <t>92320704050040000150</t>
  </si>
  <si>
    <t>92920704050040000150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</si>
  <si>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</si>
  <si>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</si>
  <si>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</si>
  <si>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</si>
  <si>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95621804010040000150</t>
  </si>
  <si>
    <t>Доходы бюджетов городских округов от возврата бюджетными учреждениями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</si>
  <si>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</si>
  <si>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</si>
  <si>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</si>
  <si>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</si>
  <si>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92321960010040000150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</si>
  <si>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</si>
  <si>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ВСЕГО ДОХОДЫ</t>
  </si>
  <si>
    <t>бюджет муниципального образования городского округа "Усинск"</t>
  </si>
  <si>
    <t>Наименование бюджета</t>
  </si>
  <si>
    <t>Реестр источников доходов 
бюджета муниципального образования городского округа "Усинск"
 на 2022 год и плановый период 2023 и 2024  годов</t>
  </si>
  <si>
    <t xml:space="preserve">Прогноз доходов бюджета на 2021 г. (текущий финансовый год)
</t>
  </si>
  <si>
    <t>90511601194010000140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</si>
  <si>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</si>
  <si>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96311107014040000120</t>
  </si>
  <si>
    <t>Субвенции на предоставление компенсации родителям  (законным представителям) платы за присмотр и уход за детьми, посещающими образовательные организации на территории РК, реализующие образовательные программы дошкольного образования</t>
  </si>
  <si>
    <t>97520225491040000150</t>
  </si>
  <si>
    <t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</si>
  <si>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</si>
  <si>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тыс.рублей</t>
  </si>
  <si>
    <t>Кассовые поступления в текущем финансовом году (по состоянию на 01.112021)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</si>
</sst>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 ;[Red]\-#,##0.00\ "/>
  </numFmts>
  <fonts count="10">
    <font>
      <sz val="11"/>
      <name val="Calibri"/>
      <family val="2"/>
      <scheme val="minor"/>
    </font>
    <font>
      <b/>
      <sz val="11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2" fillId="0" borderId="1">
      <alignment horizontal="left" vertical="center" wrapText="1"/>
    </xf>
    <xf numFmtId="0" fontId="2" fillId="0" borderId="1">
      <alignment vertical="center"/>
    </xf>
    <xf numFmtId="0" fontId="1" fillId="0" borderId="1">
      <alignment horizontal="center" vertical="center" wrapText="1"/>
    </xf>
    <xf numFmtId="0" fontId="2" fillId="0" borderId="1">
      <alignment horizontal="right" vertical="top"/>
    </xf>
    <xf numFmtId="49" fontId="2" fillId="0" borderId="2">
      <alignment horizontal="center" vertical="top" wrapText="1"/>
    </xf>
    <xf numFmtId="49" fontId="2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164" fontId="1" fillId="0" borderId="2">
      <alignment horizontal="right" vertical="top" wrapText="1"/>
    </xf>
    <xf numFmtId="164" fontId="1" fillId="0" borderId="2">
      <alignment horizontal="right" vertical="top" shrinkToFit="1"/>
    </xf>
    <xf numFmtId="49" fontId="2" fillId="0" borderId="2">
      <alignment horizontal="center" vertical="top" shrinkToFit="1"/>
    </xf>
    <xf numFmtId="0" fontId="2" fillId="0" borderId="2">
      <alignment horizontal="left" vertical="top" wrapText="1"/>
    </xf>
    <xf numFmtId="164" fontId="2" fillId="0" borderId="2">
      <alignment horizontal="right" vertical="top" shrinkToFit="1"/>
    </xf>
    <xf numFmtId="0" fontId="3" fillId="0" borderId="3"/>
    <xf numFmtId="0" fontId="3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2" borderId="1"/>
    <xf numFmtId="0" fontId="4" fillId="0" borderId="1"/>
    <xf numFmtId="4" fontId="1" fillId="0" borderId="2">
      <alignment horizontal="right" vertical="top" wrapText="1"/>
    </xf>
    <xf numFmtId="4" fontId="1" fillId="0" borderId="2">
      <alignment horizontal="right" vertical="top" shrinkToFit="1"/>
    </xf>
    <xf numFmtId="4" fontId="2" fillId="0" borderId="2">
      <alignment horizontal="right" vertical="top" shrinkToFit="1"/>
    </xf>
  </cellStyleXfs>
  <cellXfs count="42">
    <xf numFmtId="0" fontId="0" fillId="0" borderId="0" xfId="0"/>
    <xf numFmtId="4" fontId="8" fillId="0" borderId="2" xfId="15" applyNumberFormat="1" applyFont="1" applyFill="1" applyProtection="1">
      <alignment horizontal="right" vertical="top" shrinkToFit="1"/>
    </xf>
    <xf numFmtId="165" fontId="9" fillId="0" borderId="0" xfId="0" applyNumberFormat="1" applyFont="1" applyFill="1" applyProtection="1">
      <protection locked="0"/>
    </xf>
    <xf numFmtId="0" fontId="9" fillId="0" borderId="0" xfId="0" applyFont="1" applyFill="1" applyProtection="1">
      <protection locked="0"/>
    </xf>
    <xf numFmtId="0" fontId="7" fillId="0" borderId="1" xfId="1" applyNumberFormat="1" applyFont="1" applyFill="1" applyProtection="1">
      <alignment horizontal="center" vertical="top" wrapText="1"/>
    </xf>
    <xf numFmtId="4" fontId="7" fillId="0" borderId="1" xfId="1" applyNumberFormat="1" applyFont="1" applyFill="1" applyProtection="1">
      <alignment horizontal="center" vertical="top" wrapText="1"/>
    </xf>
    <xf numFmtId="0" fontId="8" fillId="0" borderId="1" xfId="3" applyNumberFormat="1" applyFont="1" applyFill="1" applyProtection="1">
      <alignment horizontal="left" vertical="center" wrapText="1"/>
    </xf>
    <xf numFmtId="4" fontId="7" fillId="0" borderId="1" xfId="5" applyNumberFormat="1" applyFont="1" applyFill="1" applyProtection="1">
      <alignment horizontal="center" vertical="center" wrapText="1"/>
    </xf>
    <xf numFmtId="0" fontId="8" fillId="0" borderId="1" xfId="4" applyNumberFormat="1" applyFont="1" applyFill="1" applyProtection="1">
      <alignment vertical="center"/>
    </xf>
    <xf numFmtId="0" fontId="7" fillId="0" borderId="1" xfId="5" applyNumberFormat="1" applyFont="1" applyFill="1" applyProtection="1">
      <alignment horizontal="center" vertical="center" wrapText="1"/>
    </xf>
    <xf numFmtId="49" fontId="8" fillId="0" borderId="2" xfId="8" applyNumberFormat="1" applyFont="1" applyFill="1" applyProtection="1">
      <alignment horizontal="center" vertical="center" wrapText="1"/>
    </xf>
    <xf numFmtId="4" fontId="8" fillId="0" borderId="2" xfId="8" applyNumberFormat="1" applyFont="1" applyFill="1" applyProtection="1">
      <alignment horizontal="center" vertical="center" wrapText="1"/>
    </xf>
    <xf numFmtId="49" fontId="7" fillId="0" borderId="2" xfId="9" applyNumberFormat="1" applyFont="1" applyFill="1" applyProtection="1">
      <alignment horizontal="center" vertical="top" shrinkToFit="1"/>
    </xf>
    <xf numFmtId="0" fontId="7" fillId="0" borderId="2" xfId="10" applyNumberFormat="1" applyFont="1" applyFill="1" applyProtection="1">
      <alignment horizontal="left" vertical="top" wrapText="1"/>
    </xf>
    <xf numFmtId="4" fontId="7" fillId="0" borderId="2" xfId="11" applyNumberFormat="1" applyFont="1" applyFill="1" applyProtection="1">
      <alignment horizontal="right" vertical="top" wrapText="1"/>
    </xf>
    <xf numFmtId="4" fontId="7" fillId="0" borderId="2" xfId="12" applyNumberFormat="1" applyFont="1" applyFill="1" applyProtection="1">
      <alignment horizontal="right" vertical="top" shrinkToFit="1"/>
    </xf>
    <xf numFmtId="49" fontId="8" fillId="0" borderId="2" xfId="13" applyNumberFormat="1" applyFont="1" applyFill="1" applyProtection="1">
      <alignment horizontal="center" vertical="top" shrinkToFit="1"/>
    </xf>
    <xf numFmtId="0" fontId="8" fillId="0" borderId="2" xfId="14" applyNumberFormat="1" applyFont="1" applyFill="1" applyProtection="1">
      <alignment horizontal="left" vertical="top" wrapText="1"/>
    </xf>
    <xf numFmtId="0" fontId="8" fillId="0" borderId="3" xfId="16" applyNumberFormat="1" applyFont="1" applyFill="1" applyProtection="1"/>
    <xf numFmtId="4" fontId="8" fillId="0" borderId="3" xfId="16" applyNumberFormat="1" applyFont="1" applyFill="1" applyProtection="1"/>
    <xf numFmtId="4" fontId="9" fillId="0" borderId="0" xfId="0" applyNumberFormat="1" applyFont="1" applyFill="1" applyProtection="1">
      <protection locked="0"/>
    </xf>
    <xf numFmtId="4" fontId="8" fillId="3" borderId="2" xfId="15" applyNumberFormat="1" applyFont="1" applyFill="1" applyProtection="1">
      <alignment horizontal="right" vertical="top" shrinkToFit="1"/>
    </xf>
    <xf numFmtId="0" fontId="8" fillId="0" borderId="1" xfId="17" applyNumberFormat="1" applyFont="1" applyFill="1" applyProtection="1">
      <alignment horizontal="left" vertical="top" wrapText="1"/>
    </xf>
    <xf numFmtId="0" fontId="8" fillId="0" borderId="1" xfId="17" applyFont="1" applyFill="1">
      <alignment horizontal="left" vertical="top" wrapText="1"/>
    </xf>
    <xf numFmtId="0" fontId="8" fillId="0" borderId="1" xfId="3" applyNumberFormat="1" applyFont="1" applyFill="1" applyAlignment="1" applyProtection="1">
      <alignment horizontal="left" vertical="center" wrapText="1"/>
    </xf>
    <xf numFmtId="0" fontId="7" fillId="0" borderId="1" xfId="1" applyNumberFormat="1" applyFont="1" applyFill="1" applyProtection="1">
      <alignment horizontal="center" vertical="top" wrapText="1"/>
    </xf>
    <xf numFmtId="0" fontId="7" fillId="0" borderId="1" xfId="1" applyFont="1" applyFill="1">
      <alignment horizontal="center" vertical="top" wrapText="1"/>
    </xf>
    <xf numFmtId="0" fontId="8" fillId="0" borderId="1" xfId="6" applyNumberFormat="1" applyFont="1" applyFill="1" applyProtection="1">
      <alignment horizontal="right" vertical="top"/>
    </xf>
    <xf numFmtId="0" fontId="8" fillId="0" borderId="1" xfId="6" applyFont="1" applyFill="1">
      <alignment horizontal="right" vertical="top"/>
    </xf>
    <xf numFmtId="49" fontId="8" fillId="0" borderId="2" xfId="7" applyNumberFormat="1" applyFont="1" applyFill="1" applyProtection="1">
      <alignment horizontal="center" vertical="top" wrapText="1"/>
    </xf>
    <xf numFmtId="49" fontId="8" fillId="0" borderId="2" xfId="7" applyFont="1" applyFill="1">
      <alignment horizontal="center" vertical="top" wrapText="1"/>
    </xf>
    <xf numFmtId="49" fontId="8" fillId="0" borderId="2" xfId="8" applyNumberFormat="1" applyFont="1" applyFill="1" applyProtection="1">
      <alignment horizontal="center" vertical="center" wrapText="1"/>
    </xf>
    <xf numFmtId="49" fontId="8" fillId="0" borderId="2" xfId="8" applyFont="1" applyFill="1">
      <alignment horizontal="center" vertical="center" wrapText="1"/>
    </xf>
    <xf numFmtId="4" fontId="8" fillId="0" borderId="2" xfId="7" applyNumberFormat="1" applyFont="1" applyFill="1" applyProtection="1">
      <alignment horizontal="center" vertical="top" wrapText="1"/>
    </xf>
    <xf numFmtId="4" fontId="8" fillId="0" borderId="2" xfId="7" applyNumberFormat="1" applyFont="1" applyFill="1">
      <alignment horizontal="center" vertical="top" wrapText="1"/>
    </xf>
    <xf numFmtId="4" fontId="8" fillId="0" borderId="4" xfId="8" applyNumberFormat="1" applyFont="1" applyFill="1" applyBorder="1" applyAlignment="1" applyProtection="1">
      <alignment horizontal="center" vertical="top" wrapText="1"/>
    </xf>
    <xf numFmtId="4" fontId="8" fillId="0" borderId="5" xfId="8" applyNumberFormat="1" applyFont="1" applyFill="1" applyBorder="1" applyAlignment="1">
      <alignment horizontal="center" vertical="top" wrapText="1"/>
    </xf>
    <xf numFmtId="4" fontId="8" fillId="0" borderId="2" xfId="8" applyNumberFormat="1" applyFont="1" applyFill="1" applyAlignment="1" applyProtection="1">
      <alignment horizontal="center" vertical="top" wrapText="1"/>
    </xf>
    <xf numFmtId="4" fontId="8" fillId="0" borderId="2" xfId="7" applyNumberFormat="1" applyFont="1" applyFill="1" applyAlignment="1" applyProtection="1">
      <alignment horizontal="center" vertical="top" wrapText="1"/>
    </xf>
    <xf numFmtId="4" fontId="8" fillId="0" borderId="2" xfId="7" applyNumberFormat="1" applyFont="1" applyFill="1" applyAlignment="1">
      <alignment horizontal="center" vertical="top" wrapText="1"/>
    </xf>
    <xf numFmtId="4" fontId="8" fillId="0" borderId="2" xfId="8" applyNumberFormat="1" applyFont="1" applyFill="1" applyAlignment="1">
      <alignment horizontal="center" vertical="top" wrapText="1"/>
    </xf>
    <xf numFmtId="4" fontId="8" fillId="0" borderId="2" xfId="8" applyNumberFormat="1" applyFont="1" applyFill="1" applyAlignment="1" applyProtection="1">
      <alignment horizontal="center" vertical="top" wrapText="1"/>
    </xf>
  </cellXfs>
  <cellStyles count="28">
    <cellStyle name="br" xfId="20"/>
    <cellStyle name="col" xfId="19"/>
    <cellStyle name="st24" xfId="11"/>
    <cellStyle name="st25" xfId="12"/>
    <cellStyle name="st26" xfId="15"/>
    <cellStyle name="style0" xfId="21"/>
    <cellStyle name="td" xfId="22"/>
    <cellStyle name="tr" xfId="18"/>
    <cellStyle name="xl21" xfId="23"/>
    <cellStyle name="xl22" xfId="1"/>
    <cellStyle name="xl23" xfId="3"/>
    <cellStyle name="xl24" xfId="4"/>
    <cellStyle name="xl25" xfId="8"/>
    <cellStyle name="xl26" xfId="9"/>
    <cellStyle name="xl27" xfId="13"/>
    <cellStyle name="xl28" xfId="16"/>
    <cellStyle name="xl29" xfId="24"/>
    <cellStyle name="xl30" xfId="7"/>
    <cellStyle name="xl31" xfId="10"/>
    <cellStyle name="xl32" xfId="14"/>
    <cellStyle name="xl33" xfId="5"/>
    <cellStyle name="xl34" xfId="25"/>
    <cellStyle name="xl35" xfId="26"/>
    <cellStyle name="xl36" xfId="27"/>
    <cellStyle name="xl37" xfId="6"/>
    <cellStyle name="xl38" xfId="17"/>
    <cellStyle name="xl39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5"/>
  <sheetViews>
    <sheetView showGridLines="0" tabSelected="1" zoomScale="90" zoomScaleNormal="90" zoomScaleSheetLayoutView="85" zoomScalePageLayoutView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4" sqref="A14:XFD173"/>
    </sheetView>
  </sheetViews>
  <sheetFormatPr defaultRowHeight="18.75" outlineLevelRow="3"/>
  <cols>
    <col min="1" max="1" width="36.85546875" style="3" customWidth="1"/>
    <col min="2" max="2" width="82.85546875" style="3" customWidth="1"/>
    <col min="3" max="3" width="51.7109375" style="3" customWidth="1"/>
    <col min="4" max="6" width="18" style="20" customWidth="1"/>
    <col min="7" max="9" width="18.42578125" style="20" customWidth="1"/>
    <col min="10" max="10" width="17.7109375" style="2" hidden="1" customWidth="1"/>
    <col min="11" max="16384" width="9.140625" style="3"/>
  </cols>
  <sheetData>
    <row r="1" spans="1:10" ht="63.75" customHeight="1">
      <c r="A1" s="25" t="s">
        <v>328</v>
      </c>
      <c r="B1" s="26"/>
      <c r="C1" s="26"/>
      <c r="D1" s="26"/>
      <c r="E1" s="26"/>
      <c r="F1" s="26"/>
      <c r="G1" s="26"/>
      <c r="H1" s="26"/>
      <c r="I1" s="26"/>
    </row>
    <row r="2" spans="1:10" ht="9" customHeight="1">
      <c r="A2" s="4"/>
      <c r="B2" s="4"/>
      <c r="C2" s="4"/>
      <c r="D2" s="5"/>
      <c r="E2" s="5"/>
      <c r="F2" s="5"/>
      <c r="G2" s="5"/>
      <c r="H2" s="5"/>
      <c r="I2" s="5"/>
    </row>
    <row r="3" spans="1:10" ht="29.25" customHeight="1">
      <c r="A3" s="6" t="s">
        <v>0</v>
      </c>
      <c r="B3" s="24" t="s">
        <v>257</v>
      </c>
      <c r="C3" s="24"/>
      <c r="D3" s="7"/>
      <c r="E3" s="7"/>
      <c r="F3" s="7"/>
      <c r="G3" s="7"/>
      <c r="H3" s="7"/>
      <c r="I3" s="7"/>
    </row>
    <row r="4" spans="1:10" ht="29.25" customHeight="1">
      <c r="A4" s="6" t="s">
        <v>327</v>
      </c>
      <c r="B4" s="6" t="s">
        <v>326</v>
      </c>
      <c r="C4" s="8"/>
      <c r="D4" s="7"/>
      <c r="E4" s="7"/>
      <c r="F4" s="7"/>
      <c r="G4" s="7"/>
      <c r="H4" s="7"/>
      <c r="I4" s="7"/>
    </row>
    <row r="5" spans="1:10" ht="29.25" customHeight="1">
      <c r="A5" s="8" t="s">
        <v>1</v>
      </c>
      <c r="B5" s="8" t="s">
        <v>337</v>
      </c>
      <c r="C5" s="9"/>
      <c r="D5" s="7"/>
      <c r="E5" s="7"/>
      <c r="F5" s="7"/>
      <c r="G5" s="7"/>
      <c r="H5" s="7"/>
      <c r="I5" s="7"/>
    </row>
    <row r="6" spans="1:10" ht="9.75" customHeight="1">
      <c r="A6" s="27"/>
      <c r="B6" s="28"/>
      <c r="C6" s="28"/>
      <c r="D6" s="28"/>
      <c r="E6" s="28"/>
      <c r="F6" s="28"/>
      <c r="G6" s="28"/>
      <c r="H6" s="28"/>
      <c r="I6" s="28"/>
    </row>
    <row r="7" spans="1:10" ht="21.75" customHeight="1">
      <c r="A7" s="29" t="s">
        <v>2</v>
      </c>
      <c r="B7" s="30"/>
      <c r="C7" s="31" t="s">
        <v>3</v>
      </c>
      <c r="D7" s="33" t="s">
        <v>329</v>
      </c>
      <c r="E7" s="35" t="s">
        <v>338</v>
      </c>
      <c r="F7" s="37" t="s">
        <v>4</v>
      </c>
      <c r="G7" s="38" t="s">
        <v>5</v>
      </c>
      <c r="H7" s="39"/>
      <c r="I7" s="39"/>
    </row>
    <row r="8" spans="1:10" ht="122.25" customHeight="1">
      <c r="A8" s="10" t="s">
        <v>6</v>
      </c>
      <c r="B8" s="10" t="s">
        <v>7</v>
      </c>
      <c r="C8" s="32"/>
      <c r="D8" s="34"/>
      <c r="E8" s="36"/>
      <c r="F8" s="40"/>
      <c r="G8" s="41" t="s">
        <v>8</v>
      </c>
      <c r="H8" s="41" t="s">
        <v>9</v>
      </c>
      <c r="I8" s="41" t="s">
        <v>10</v>
      </c>
    </row>
    <row r="9" spans="1:10" ht="21.75" customHeight="1">
      <c r="A9" s="10" t="s">
        <v>11</v>
      </c>
      <c r="B9" s="10" t="s">
        <v>12</v>
      </c>
      <c r="C9" s="10" t="s">
        <v>13</v>
      </c>
      <c r="D9" s="11" t="s">
        <v>14</v>
      </c>
      <c r="E9" s="11" t="s">
        <v>15</v>
      </c>
      <c r="F9" s="11" t="s">
        <v>16</v>
      </c>
      <c r="G9" s="11" t="s">
        <v>17</v>
      </c>
      <c r="H9" s="11" t="s">
        <v>18</v>
      </c>
      <c r="I9" s="11" t="s">
        <v>19</v>
      </c>
    </row>
    <row r="10" spans="1:10">
      <c r="A10" s="12"/>
      <c r="B10" s="13" t="s">
        <v>325</v>
      </c>
      <c r="C10" s="13" t="s">
        <v>20</v>
      </c>
      <c r="D10" s="14">
        <f>D11+D132</f>
        <v>3057890.8000000003</v>
      </c>
      <c r="E10" s="14">
        <f t="shared" ref="E10:F10" si="0">E11+E132</f>
        <v>2572411.8000000007</v>
      </c>
      <c r="F10" s="14">
        <f t="shared" si="0"/>
        <v>3110218.4000000004</v>
      </c>
      <c r="G10" s="14">
        <f t="shared" ref="G10:I10" si="1">G11+G132</f>
        <v>2910685.5</v>
      </c>
      <c r="H10" s="14">
        <f t="shared" si="1"/>
        <v>2826598.9</v>
      </c>
      <c r="I10" s="14">
        <f t="shared" si="1"/>
        <v>2827840.4000000004</v>
      </c>
    </row>
    <row r="11" spans="1:10">
      <c r="A11" s="12" t="s">
        <v>21</v>
      </c>
      <c r="B11" s="13" t="s">
        <v>22</v>
      </c>
      <c r="C11" s="13" t="s">
        <v>20</v>
      </c>
      <c r="D11" s="14">
        <f>D12+D19+D25+D38+D44+D50+D53+D63+D70+D75+D80+D128</f>
        <v>1244085.5</v>
      </c>
      <c r="E11" s="14">
        <f t="shared" ref="E11:F11" si="2">E12+E19+E25+E38+E44+E50+E53+E63+E70+E75+E80+E128</f>
        <v>1038705.0000000003</v>
      </c>
      <c r="F11" s="14">
        <f t="shared" si="2"/>
        <v>1257456.2</v>
      </c>
      <c r="G11" s="14">
        <f t="shared" ref="G11:I11" si="3">G12+G19+G25+G38+G44+G50+G53+G63+G70+G75+G80+G128</f>
        <v>1176665.8</v>
      </c>
      <c r="H11" s="14">
        <f t="shared" si="3"/>
        <v>1235261.3999999999</v>
      </c>
      <c r="I11" s="14">
        <f t="shared" si="3"/>
        <v>1282005.1000000001</v>
      </c>
      <c r="J11" s="2">
        <f>F11-E11</f>
        <v>218751.1999999996</v>
      </c>
    </row>
    <row r="12" spans="1:10" outlineLevel="1">
      <c r="A12" s="12" t="s">
        <v>23</v>
      </c>
      <c r="B12" s="13" t="s">
        <v>24</v>
      </c>
      <c r="C12" s="13" t="s">
        <v>20</v>
      </c>
      <c r="D12" s="15">
        <f>D13</f>
        <v>731350</v>
      </c>
      <c r="E12" s="15">
        <f t="shared" ref="E12:I12" si="4">E13</f>
        <v>603188.80000000016</v>
      </c>
      <c r="F12" s="15">
        <f>F13</f>
        <v>738843</v>
      </c>
      <c r="G12" s="15">
        <f t="shared" si="4"/>
        <v>738317</v>
      </c>
      <c r="H12" s="15">
        <f t="shared" si="4"/>
        <v>747081</v>
      </c>
      <c r="I12" s="15">
        <f t="shared" si="4"/>
        <v>762022</v>
      </c>
      <c r="J12" s="2">
        <f t="shared" ref="J12:J76" si="5">F12-E12</f>
        <v>135654.19999999984</v>
      </c>
    </row>
    <row r="13" spans="1:10" outlineLevel="2">
      <c r="A13" s="12" t="s">
        <v>25</v>
      </c>
      <c r="B13" s="13" t="s">
        <v>26</v>
      </c>
      <c r="C13" s="13" t="s">
        <v>20</v>
      </c>
      <c r="D13" s="15">
        <f>SUM(D14:D18)</f>
        <v>731350</v>
      </c>
      <c r="E13" s="15">
        <f t="shared" ref="E13:I13" si="6">SUM(E14:E18)</f>
        <v>603188.80000000016</v>
      </c>
      <c r="F13" s="15">
        <f t="shared" si="6"/>
        <v>738843</v>
      </c>
      <c r="G13" s="15">
        <f t="shared" si="6"/>
        <v>738317</v>
      </c>
      <c r="H13" s="15">
        <f t="shared" si="6"/>
        <v>747081</v>
      </c>
      <c r="I13" s="15">
        <f t="shared" si="6"/>
        <v>762022</v>
      </c>
      <c r="J13" s="2">
        <f t="shared" si="5"/>
        <v>135654.19999999984</v>
      </c>
    </row>
    <row r="14" spans="1:10" ht="93.75" outlineLevel="3">
      <c r="A14" s="16" t="s">
        <v>27</v>
      </c>
      <c r="B14" s="17" t="s">
        <v>28</v>
      </c>
      <c r="C14" s="17" t="s">
        <v>29</v>
      </c>
      <c r="D14" s="1">
        <v>701581</v>
      </c>
      <c r="E14" s="1">
        <v>578094.30000000005</v>
      </c>
      <c r="F14" s="1">
        <v>709207</v>
      </c>
      <c r="G14" s="1">
        <v>712342</v>
      </c>
      <c r="H14" s="1">
        <v>720588</v>
      </c>
      <c r="I14" s="1">
        <v>735000</v>
      </c>
      <c r="J14" s="2">
        <f t="shared" si="5"/>
        <v>131112.69999999995</v>
      </c>
    </row>
    <row r="15" spans="1:10" ht="131.25" outlineLevel="3">
      <c r="A15" s="16" t="s">
        <v>30</v>
      </c>
      <c r="B15" s="17" t="s">
        <v>31</v>
      </c>
      <c r="C15" s="17" t="s">
        <v>29</v>
      </c>
      <c r="D15" s="1">
        <v>4703</v>
      </c>
      <c r="E15" s="1">
        <v>3589.3</v>
      </c>
      <c r="F15" s="1">
        <v>3779</v>
      </c>
      <c r="G15" s="1">
        <v>3564</v>
      </c>
      <c r="H15" s="1">
        <v>3635</v>
      </c>
      <c r="I15" s="1">
        <v>3707</v>
      </c>
      <c r="J15" s="2">
        <f t="shared" si="5"/>
        <v>189.69999999999982</v>
      </c>
    </row>
    <row r="16" spans="1:10" ht="56.25" outlineLevel="3">
      <c r="A16" s="16" t="s">
        <v>32</v>
      </c>
      <c r="B16" s="17" t="s">
        <v>33</v>
      </c>
      <c r="C16" s="17" t="s">
        <v>29</v>
      </c>
      <c r="D16" s="1">
        <v>1041</v>
      </c>
      <c r="E16" s="1">
        <v>3400.8</v>
      </c>
      <c r="F16" s="1">
        <v>3591</v>
      </c>
      <c r="G16" s="1">
        <v>1048</v>
      </c>
      <c r="H16" s="1">
        <v>1068</v>
      </c>
      <c r="I16" s="1">
        <v>1089</v>
      </c>
      <c r="J16" s="2">
        <f t="shared" si="5"/>
        <v>190.19999999999982</v>
      </c>
    </row>
    <row r="17" spans="1:10" ht="112.5" outlineLevel="3">
      <c r="A17" s="16" t="s">
        <v>34</v>
      </c>
      <c r="B17" s="17" t="s">
        <v>35</v>
      </c>
      <c r="C17" s="17" t="s">
        <v>29</v>
      </c>
      <c r="D17" s="1">
        <v>6969</v>
      </c>
      <c r="E17" s="1">
        <v>4660.1000000000004</v>
      </c>
      <c r="F17" s="1">
        <v>5210</v>
      </c>
      <c r="G17" s="1">
        <v>4307</v>
      </c>
      <c r="H17" s="1">
        <v>4393</v>
      </c>
      <c r="I17" s="1">
        <v>4481</v>
      </c>
      <c r="J17" s="2">
        <f t="shared" si="5"/>
        <v>549.89999999999964</v>
      </c>
    </row>
    <row r="18" spans="1:10" ht="112.5" outlineLevel="3">
      <c r="A18" s="16" t="s">
        <v>36</v>
      </c>
      <c r="B18" s="17" t="s">
        <v>37</v>
      </c>
      <c r="C18" s="17" t="s">
        <v>29</v>
      </c>
      <c r="D18" s="1">
        <v>17056</v>
      </c>
      <c r="E18" s="1">
        <v>13444.3</v>
      </c>
      <c r="F18" s="1">
        <v>17056</v>
      </c>
      <c r="G18" s="1">
        <v>17056</v>
      </c>
      <c r="H18" s="1">
        <v>17397</v>
      </c>
      <c r="I18" s="1">
        <v>17745</v>
      </c>
      <c r="J18" s="2">
        <f t="shared" si="5"/>
        <v>3611.7000000000007</v>
      </c>
    </row>
    <row r="19" spans="1:10" ht="56.25" outlineLevel="1">
      <c r="A19" s="12" t="s">
        <v>38</v>
      </c>
      <c r="B19" s="13" t="s">
        <v>39</v>
      </c>
      <c r="C19" s="13" t="s">
        <v>20</v>
      </c>
      <c r="D19" s="15">
        <f>D20</f>
        <v>1788.7</v>
      </c>
      <c r="E19" s="15">
        <f t="shared" ref="E19:I19" si="7">E20</f>
        <v>1492.3</v>
      </c>
      <c r="F19" s="15">
        <f t="shared" si="7"/>
        <v>1788.7</v>
      </c>
      <c r="G19" s="15">
        <f t="shared" si="7"/>
        <v>1818.8000000000002</v>
      </c>
      <c r="H19" s="15">
        <f t="shared" si="7"/>
        <v>1823.9</v>
      </c>
      <c r="I19" s="15">
        <f t="shared" si="7"/>
        <v>1855.3</v>
      </c>
      <c r="J19" s="2">
        <f t="shared" si="5"/>
        <v>296.40000000000009</v>
      </c>
    </row>
    <row r="20" spans="1:10" ht="37.5" outlineLevel="2">
      <c r="A20" s="12" t="s">
        <v>40</v>
      </c>
      <c r="B20" s="13" t="s">
        <v>41</v>
      </c>
      <c r="C20" s="13" t="s">
        <v>20</v>
      </c>
      <c r="D20" s="15">
        <f>SUM(D21:D24)</f>
        <v>1788.7</v>
      </c>
      <c r="E20" s="15">
        <f t="shared" ref="E20:I20" si="8">SUM(E21:E24)</f>
        <v>1492.3</v>
      </c>
      <c r="F20" s="15">
        <f t="shared" si="8"/>
        <v>1788.7</v>
      </c>
      <c r="G20" s="15">
        <f t="shared" si="8"/>
        <v>1818.8000000000002</v>
      </c>
      <c r="H20" s="15">
        <f t="shared" si="8"/>
        <v>1823.9</v>
      </c>
      <c r="I20" s="15">
        <f t="shared" si="8"/>
        <v>1855.3</v>
      </c>
      <c r="J20" s="2">
        <f t="shared" si="5"/>
        <v>296.40000000000009</v>
      </c>
    </row>
    <row r="21" spans="1:10" ht="131.25" outlineLevel="3">
      <c r="A21" s="16" t="s">
        <v>42</v>
      </c>
      <c r="B21" s="17" t="s">
        <v>43</v>
      </c>
      <c r="C21" s="17" t="s">
        <v>44</v>
      </c>
      <c r="D21" s="1">
        <v>821.3</v>
      </c>
      <c r="E21" s="1">
        <v>682.3</v>
      </c>
      <c r="F21" s="1">
        <v>821.3</v>
      </c>
      <c r="G21" s="1">
        <v>822.3</v>
      </c>
      <c r="H21" s="1">
        <v>816</v>
      </c>
      <c r="I21" s="1">
        <v>816.9</v>
      </c>
      <c r="J21" s="2">
        <f t="shared" si="5"/>
        <v>139</v>
      </c>
    </row>
    <row r="22" spans="1:10" ht="150" outlineLevel="3">
      <c r="A22" s="16" t="s">
        <v>45</v>
      </c>
      <c r="B22" s="17" t="s">
        <v>46</v>
      </c>
      <c r="C22" s="17" t="s">
        <v>44</v>
      </c>
      <c r="D22" s="1">
        <v>4.7</v>
      </c>
      <c r="E22" s="1">
        <v>4.9000000000000004</v>
      </c>
      <c r="F22" s="1">
        <f>4.7+2.5</f>
        <v>7.2</v>
      </c>
      <c r="G22" s="1">
        <v>4.5999999999999996</v>
      </c>
      <c r="H22" s="1">
        <v>4.5999999999999996</v>
      </c>
      <c r="I22" s="1">
        <v>4.7</v>
      </c>
      <c r="J22" s="2">
        <f t="shared" si="5"/>
        <v>2.2999999999999998</v>
      </c>
    </row>
    <row r="23" spans="1:10" ht="131.25" outlineLevel="3">
      <c r="A23" s="16" t="s">
        <v>47</v>
      </c>
      <c r="B23" s="17" t="s">
        <v>48</v>
      </c>
      <c r="C23" s="17" t="s">
        <v>44</v>
      </c>
      <c r="D23" s="1">
        <v>1080.4000000000001</v>
      </c>
      <c r="E23" s="1">
        <v>925.3</v>
      </c>
      <c r="F23" s="1">
        <v>1080.4000000000001</v>
      </c>
      <c r="G23" s="1">
        <v>1095</v>
      </c>
      <c r="H23" s="1">
        <v>1104.4000000000001</v>
      </c>
      <c r="I23" s="1">
        <v>1138.5</v>
      </c>
      <c r="J23" s="2">
        <f t="shared" si="5"/>
        <v>155.10000000000014</v>
      </c>
    </row>
    <row r="24" spans="1:10" ht="131.25" outlineLevel="3">
      <c r="A24" s="16" t="s">
        <v>49</v>
      </c>
      <c r="B24" s="17" t="s">
        <v>50</v>
      </c>
      <c r="C24" s="17" t="s">
        <v>44</v>
      </c>
      <c r="D24" s="1">
        <v>-117.7</v>
      </c>
      <c r="E24" s="1">
        <v>-120.2</v>
      </c>
      <c r="F24" s="1">
        <f>-117.7-2.5</f>
        <v>-120.2</v>
      </c>
      <c r="G24" s="1">
        <v>-103.1</v>
      </c>
      <c r="H24" s="1">
        <v>-101.1</v>
      </c>
      <c r="I24" s="1">
        <v>-104.8</v>
      </c>
      <c r="J24" s="2">
        <f t="shared" si="5"/>
        <v>0</v>
      </c>
    </row>
    <row r="25" spans="1:10" outlineLevel="1">
      <c r="A25" s="12" t="s">
        <v>51</v>
      </c>
      <c r="B25" s="13" t="s">
        <v>52</v>
      </c>
      <c r="C25" s="13" t="s">
        <v>20</v>
      </c>
      <c r="D25" s="15">
        <f>D26+D31+D34+D36</f>
        <v>115388</v>
      </c>
      <c r="E25" s="15">
        <f t="shared" ref="E25:I25" si="9">E26+E31+E34+E36</f>
        <v>105938.50000000001</v>
      </c>
      <c r="F25" s="15">
        <f t="shared" si="9"/>
        <v>114771</v>
      </c>
      <c r="G25" s="15">
        <f t="shared" si="9"/>
        <v>105802</v>
      </c>
      <c r="H25" s="15">
        <f t="shared" si="9"/>
        <v>159145</v>
      </c>
      <c r="I25" s="15">
        <f t="shared" si="9"/>
        <v>193515</v>
      </c>
      <c r="J25" s="2">
        <f t="shared" si="5"/>
        <v>8832.4999999999854</v>
      </c>
    </row>
    <row r="26" spans="1:10" ht="37.5" outlineLevel="2">
      <c r="A26" s="12" t="s">
        <v>53</v>
      </c>
      <c r="B26" s="13" t="s">
        <v>54</v>
      </c>
      <c r="C26" s="13" t="s">
        <v>20</v>
      </c>
      <c r="D26" s="15">
        <f>SUM(D27:D30)</f>
        <v>81163</v>
      </c>
      <c r="E26" s="15">
        <f t="shared" ref="E26:I26" si="10">SUM(E27:E30)</f>
        <v>76771.3</v>
      </c>
      <c r="F26" s="15">
        <f t="shared" si="10"/>
        <v>80834</v>
      </c>
      <c r="G26" s="15">
        <f t="shared" si="10"/>
        <v>87032</v>
      </c>
      <c r="H26" s="15">
        <f t="shared" si="10"/>
        <v>139665</v>
      </c>
      <c r="I26" s="15">
        <f t="shared" si="10"/>
        <v>174064</v>
      </c>
      <c r="J26" s="2">
        <f t="shared" si="5"/>
        <v>4062.6999999999971</v>
      </c>
    </row>
    <row r="27" spans="1:10" ht="37.5" outlineLevel="3">
      <c r="A27" s="16" t="s">
        <v>55</v>
      </c>
      <c r="B27" s="17" t="s">
        <v>56</v>
      </c>
      <c r="C27" s="17" t="s">
        <v>29</v>
      </c>
      <c r="D27" s="1">
        <v>69047</v>
      </c>
      <c r="E27" s="1">
        <v>56100.5</v>
      </c>
      <c r="F27" s="1">
        <v>58465</v>
      </c>
      <c r="G27" s="1">
        <v>65689</v>
      </c>
      <c r="H27" s="1">
        <v>106688</v>
      </c>
      <c r="I27" s="1">
        <v>131378</v>
      </c>
      <c r="J27" s="2">
        <f t="shared" si="5"/>
        <v>2364.5</v>
      </c>
    </row>
    <row r="28" spans="1:10" ht="56.25" outlineLevel="3">
      <c r="A28" s="16" t="s">
        <v>57</v>
      </c>
      <c r="B28" s="17" t="s">
        <v>58</v>
      </c>
      <c r="C28" s="17" t="s">
        <v>29</v>
      </c>
      <c r="D28" s="1">
        <v>0</v>
      </c>
      <c r="E28" s="1">
        <v>-58.4</v>
      </c>
      <c r="F28" s="1">
        <v>-58</v>
      </c>
      <c r="G28" s="1">
        <v>0</v>
      </c>
      <c r="H28" s="1">
        <v>0</v>
      </c>
      <c r="I28" s="1">
        <v>0</v>
      </c>
      <c r="J28" s="2">
        <f t="shared" si="5"/>
        <v>0.39999999999999858</v>
      </c>
    </row>
    <row r="29" spans="1:10" ht="75" outlineLevel="3">
      <c r="A29" s="16" t="s">
        <v>59</v>
      </c>
      <c r="B29" s="17" t="s">
        <v>60</v>
      </c>
      <c r="C29" s="17" t="s">
        <v>29</v>
      </c>
      <c r="D29" s="1">
        <v>12116</v>
      </c>
      <c r="E29" s="1">
        <v>20786.2</v>
      </c>
      <c r="F29" s="1">
        <v>22484</v>
      </c>
      <c r="G29" s="1">
        <v>21343</v>
      </c>
      <c r="H29" s="1">
        <v>32977</v>
      </c>
      <c r="I29" s="1">
        <v>42686</v>
      </c>
      <c r="J29" s="2">
        <f t="shared" si="5"/>
        <v>1697.7999999999993</v>
      </c>
    </row>
    <row r="30" spans="1:10" ht="56.25" outlineLevel="3">
      <c r="A30" s="16" t="s">
        <v>61</v>
      </c>
      <c r="B30" s="17" t="s">
        <v>62</v>
      </c>
      <c r="C30" s="17" t="s">
        <v>29</v>
      </c>
      <c r="D30" s="1">
        <v>0</v>
      </c>
      <c r="E30" s="1">
        <v>-57</v>
      </c>
      <c r="F30" s="1">
        <v>-57</v>
      </c>
      <c r="G30" s="1">
        <v>0</v>
      </c>
      <c r="H30" s="1">
        <v>0</v>
      </c>
      <c r="I30" s="1">
        <v>0</v>
      </c>
      <c r="J30" s="2">
        <f t="shared" si="5"/>
        <v>0</v>
      </c>
    </row>
    <row r="31" spans="1:10" ht="37.5" outlineLevel="2">
      <c r="A31" s="12" t="s">
        <v>63</v>
      </c>
      <c r="B31" s="13" t="s">
        <v>64</v>
      </c>
      <c r="C31" s="13" t="s">
        <v>20</v>
      </c>
      <c r="D31" s="15">
        <f>SUM(D32:D33)</f>
        <v>17514</v>
      </c>
      <c r="E31" s="15">
        <f t="shared" ref="E31:I31" si="11">SUM(E32:E33)</f>
        <v>15525.5</v>
      </c>
      <c r="F31" s="15">
        <f t="shared" si="11"/>
        <v>15493.9</v>
      </c>
      <c r="G31" s="15">
        <f t="shared" si="11"/>
        <v>0</v>
      </c>
      <c r="H31" s="15">
        <f t="shared" si="11"/>
        <v>0</v>
      </c>
      <c r="I31" s="15">
        <f t="shared" si="11"/>
        <v>0</v>
      </c>
      <c r="J31" s="2">
        <f t="shared" si="5"/>
        <v>-31.600000000000364</v>
      </c>
    </row>
    <row r="32" spans="1:10" ht="37.5" outlineLevel="3">
      <c r="A32" s="16" t="s">
        <v>65</v>
      </c>
      <c r="B32" s="17" t="s">
        <v>64</v>
      </c>
      <c r="C32" s="17" t="s">
        <v>29</v>
      </c>
      <c r="D32" s="1">
        <v>17514</v>
      </c>
      <c r="E32" s="1">
        <v>15547.1</v>
      </c>
      <c r="F32" s="21">
        <f>15496+51.1-51.1</f>
        <v>15496</v>
      </c>
      <c r="G32" s="1">
        <v>0</v>
      </c>
      <c r="H32" s="1">
        <v>0</v>
      </c>
      <c r="I32" s="1">
        <v>0</v>
      </c>
      <c r="J32" s="2">
        <f t="shared" si="5"/>
        <v>-51.100000000000364</v>
      </c>
    </row>
    <row r="33" spans="1:10" ht="56.25" outlineLevel="3">
      <c r="A33" s="16" t="s">
        <v>66</v>
      </c>
      <c r="B33" s="17" t="s">
        <v>67</v>
      </c>
      <c r="C33" s="17" t="s">
        <v>29</v>
      </c>
      <c r="D33" s="1">
        <v>0</v>
      </c>
      <c r="E33" s="1">
        <v>-21.6</v>
      </c>
      <c r="F33" s="1">
        <v>-2.1</v>
      </c>
      <c r="G33" s="1">
        <v>0</v>
      </c>
      <c r="H33" s="1">
        <v>0</v>
      </c>
      <c r="I33" s="1">
        <v>0</v>
      </c>
      <c r="J33" s="2">
        <f t="shared" si="5"/>
        <v>19.5</v>
      </c>
    </row>
    <row r="34" spans="1:10" outlineLevel="2">
      <c r="A34" s="12" t="s">
        <v>68</v>
      </c>
      <c r="B34" s="13" t="s">
        <v>69</v>
      </c>
      <c r="C34" s="13" t="s">
        <v>20</v>
      </c>
      <c r="D34" s="15">
        <f>D35</f>
        <v>347</v>
      </c>
      <c r="E34" s="15">
        <f t="shared" ref="E34:I34" si="12">E35</f>
        <v>322.10000000000002</v>
      </c>
      <c r="F34" s="15">
        <f t="shared" si="12"/>
        <v>322.10000000000002</v>
      </c>
      <c r="G34" s="15">
        <f t="shared" si="12"/>
        <v>343</v>
      </c>
      <c r="H34" s="15">
        <f t="shared" si="12"/>
        <v>345</v>
      </c>
      <c r="I34" s="15">
        <f t="shared" si="12"/>
        <v>345</v>
      </c>
      <c r="J34" s="2">
        <f t="shared" si="5"/>
        <v>0</v>
      </c>
    </row>
    <row r="35" spans="1:10" outlineLevel="3">
      <c r="A35" s="16" t="s">
        <v>70</v>
      </c>
      <c r="B35" s="17" t="s">
        <v>69</v>
      </c>
      <c r="C35" s="17" t="s">
        <v>29</v>
      </c>
      <c r="D35" s="1">
        <v>347</v>
      </c>
      <c r="E35" s="1">
        <v>322.10000000000002</v>
      </c>
      <c r="F35" s="1">
        <v>322.10000000000002</v>
      </c>
      <c r="G35" s="1">
        <v>343</v>
      </c>
      <c r="H35" s="1">
        <v>345</v>
      </c>
      <c r="I35" s="1">
        <v>345</v>
      </c>
      <c r="J35" s="2">
        <f t="shared" si="5"/>
        <v>0</v>
      </c>
    </row>
    <row r="36" spans="1:10" ht="37.5" outlineLevel="2">
      <c r="A36" s="12" t="s">
        <v>71</v>
      </c>
      <c r="B36" s="13" t="s">
        <v>72</v>
      </c>
      <c r="C36" s="13" t="s">
        <v>20</v>
      </c>
      <c r="D36" s="15">
        <f>D37</f>
        <v>16364</v>
      </c>
      <c r="E36" s="15">
        <f t="shared" ref="E36:I36" si="13">E37</f>
        <v>13319.6</v>
      </c>
      <c r="F36" s="15">
        <f t="shared" si="13"/>
        <v>18121</v>
      </c>
      <c r="G36" s="15">
        <f t="shared" si="13"/>
        <v>18427</v>
      </c>
      <c r="H36" s="15">
        <f t="shared" si="13"/>
        <v>19135</v>
      </c>
      <c r="I36" s="15">
        <f t="shared" si="13"/>
        <v>19106</v>
      </c>
      <c r="J36" s="2">
        <f t="shared" si="5"/>
        <v>4801.3999999999996</v>
      </c>
    </row>
    <row r="37" spans="1:10" ht="37.5" outlineLevel="3">
      <c r="A37" s="16" t="s">
        <v>73</v>
      </c>
      <c r="B37" s="17" t="s">
        <v>74</v>
      </c>
      <c r="C37" s="17" t="s">
        <v>29</v>
      </c>
      <c r="D37" s="1">
        <v>16364</v>
      </c>
      <c r="E37" s="1">
        <v>13319.6</v>
      </c>
      <c r="F37" s="1">
        <v>18121</v>
      </c>
      <c r="G37" s="1">
        <v>18427</v>
      </c>
      <c r="H37" s="1">
        <v>19135</v>
      </c>
      <c r="I37" s="1">
        <v>19106</v>
      </c>
      <c r="J37" s="2">
        <f t="shared" si="5"/>
        <v>4801.3999999999996</v>
      </c>
    </row>
    <row r="38" spans="1:10" outlineLevel="1">
      <c r="A38" s="12" t="s">
        <v>75</v>
      </c>
      <c r="B38" s="13" t="s">
        <v>76</v>
      </c>
      <c r="C38" s="13" t="s">
        <v>20</v>
      </c>
      <c r="D38" s="15">
        <f>D39+D41</f>
        <v>30180</v>
      </c>
      <c r="E38" s="15">
        <f t="shared" ref="E38:I38" si="14">E39+E41</f>
        <v>15820.399999999998</v>
      </c>
      <c r="F38" s="15">
        <f t="shared" si="14"/>
        <v>33187</v>
      </c>
      <c r="G38" s="15">
        <f t="shared" si="14"/>
        <v>32003</v>
      </c>
      <c r="H38" s="15">
        <f t="shared" si="14"/>
        <v>32772</v>
      </c>
      <c r="I38" s="15">
        <f t="shared" si="14"/>
        <v>33555</v>
      </c>
      <c r="J38" s="2">
        <f t="shared" si="5"/>
        <v>17366.600000000002</v>
      </c>
    </row>
    <row r="39" spans="1:10" outlineLevel="2">
      <c r="A39" s="12" t="s">
        <v>77</v>
      </c>
      <c r="B39" s="13" t="s">
        <v>78</v>
      </c>
      <c r="C39" s="13" t="s">
        <v>20</v>
      </c>
      <c r="D39" s="15">
        <f>D40</f>
        <v>20168</v>
      </c>
      <c r="E39" s="15">
        <f t="shared" ref="E39:I39" si="15">E40</f>
        <v>6897.2</v>
      </c>
      <c r="F39" s="15">
        <f t="shared" si="15"/>
        <v>22314</v>
      </c>
      <c r="G39" s="15">
        <f t="shared" si="15"/>
        <v>21830</v>
      </c>
      <c r="H39" s="15">
        <f t="shared" si="15"/>
        <v>22485</v>
      </c>
      <c r="I39" s="15">
        <f t="shared" si="15"/>
        <v>23159</v>
      </c>
      <c r="J39" s="2">
        <f t="shared" si="5"/>
        <v>15416.8</v>
      </c>
    </row>
    <row r="40" spans="1:10" ht="56.25" outlineLevel="3">
      <c r="A40" s="16" t="s">
        <v>79</v>
      </c>
      <c r="B40" s="17" t="s">
        <v>80</v>
      </c>
      <c r="C40" s="17" t="s">
        <v>29</v>
      </c>
      <c r="D40" s="1">
        <v>20168</v>
      </c>
      <c r="E40" s="1">
        <v>6897.2</v>
      </c>
      <c r="F40" s="1">
        <v>22314</v>
      </c>
      <c r="G40" s="1">
        <v>21830</v>
      </c>
      <c r="H40" s="1">
        <v>22485</v>
      </c>
      <c r="I40" s="1">
        <v>23159</v>
      </c>
      <c r="J40" s="2">
        <f t="shared" si="5"/>
        <v>15416.8</v>
      </c>
    </row>
    <row r="41" spans="1:10" outlineLevel="2">
      <c r="A41" s="12" t="s">
        <v>81</v>
      </c>
      <c r="B41" s="13" t="s">
        <v>82</v>
      </c>
      <c r="C41" s="13" t="s">
        <v>20</v>
      </c>
      <c r="D41" s="15">
        <f>D42+D43</f>
        <v>10012</v>
      </c>
      <c r="E41" s="15">
        <f t="shared" ref="E41:I41" si="16">E42+E43</f>
        <v>8923.1999999999989</v>
      </c>
      <c r="F41" s="15">
        <f t="shared" si="16"/>
        <v>10873</v>
      </c>
      <c r="G41" s="15">
        <f t="shared" si="16"/>
        <v>10173</v>
      </c>
      <c r="H41" s="15">
        <f t="shared" si="16"/>
        <v>10287</v>
      </c>
      <c r="I41" s="15">
        <f t="shared" si="16"/>
        <v>10396</v>
      </c>
      <c r="J41" s="2">
        <f t="shared" si="5"/>
        <v>1949.8000000000011</v>
      </c>
    </row>
    <row r="42" spans="1:10" ht="37.5" outlineLevel="3">
      <c r="A42" s="16" t="s">
        <v>83</v>
      </c>
      <c r="B42" s="17" t="s">
        <v>84</v>
      </c>
      <c r="C42" s="17" t="s">
        <v>29</v>
      </c>
      <c r="D42" s="1">
        <v>8175</v>
      </c>
      <c r="E42" s="1">
        <v>8305.9</v>
      </c>
      <c r="F42" s="1">
        <v>8899</v>
      </c>
      <c r="G42" s="1">
        <v>8179</v>
      </c>
      <c r="H42" s="1">
        <v>8194</v>
      </c>
      <c r="I42" s="1">
        <v>8244</v>
      </c>
      <c r="J42" s="2">
        <f t="shared" si="5"/>
        <v>593.10000000000036</v>
      </c>
    </row>
    <row r="43" spans="1:10" ht="37.5" outlineLevel="3">
      <c r="A43" s="16" t="s">
        <v>85</v>
      </c>
      <c r="B43" s="17" t="s">
        <v>86</v>
      </c>
      <c r="C43" s="17" t="s">
        <v>29</v>
      </c>
      <c r="D43" s="1">
        <v>1837</v>
      </c>
      <c r="E43" s="1">
        <v>617.29999999999995</v>
      </c>
      <c r="F43" s="1">
        <v>1974</v>
      </c>
      <c r="G43" s="1">
        <v>1994</v>
      </c>
      <c r="H43" s="1">
        <v>2093</v>
      </c>
      <c r="I43" s="1">
        <v>2152</v>
      </c>
      <c r="J43" s="2">
        <f t="shared" si="5"/>
        <v>1356.7</v>
      </c>
    </row>
    <row r="44" spans="1:10" outlineLevel="1">
      <c r="A44" s="12" t="s">
        <v>87</v>
      </c>
      <c r="B44" s="13" t="s">
        <v>88</v>
      </c>
      <c r="C44" s="13" t="s">
        <v>20</v>
      </c>
      <c r="D44" s="15">
        <f>D45+D47</f>
        <v>8951</v>
      </c>
      <c r="E44" s="15">
        <f t="shared" ref="E44:I44" si="17">E45+E47</f>
        <v>7403.3</v>
      </c>
      <c r="F44" s="15">
        <f t="shared" si="17"/>
        <v>8951</v>
      </c>
      <c r="G44" s="15">
        <f t="shared" si="17"/>
        <v>8994</v>
      </c>
      <c r="H44" s="15">
        <f t="shared" si="17"/>
        <v>9082</v>
      </c>
      <c r="I44" s="15">
        <f t="shared" si="17"/>
        <v>9171</v>
      </c>
      <c r="J44" s="2">
        <f t="shared" si="5"/>
        <v>1547.6999999999998</v>
      </c>
    </row>
    <row r="45" spans="1:10" ht="37.5" outlineLevel="2">
      <c r="A45" s="12" t="s">
        <v>89</v>
      </c>
      <c r="B45" s="13" t="s">
        <v>90</v>
      </c>
      <c r="C45" s="13" t="s">
        <v>20</v>
      </c>
      <c r="D45" s="15">
        <f>D46</f>
        <v>8751</v>
      </c>
      <c r="E45" s="15">
        <f t="shared" ref="E45:I45" si="18">E46</f>
        <v>7255.8</v>
      </c>
      <c r="F45" s="15">
        <f t="shared" si="18"/>
        <v>8751</v>
      </c>
      <c r="G45" s="15">
        <f t="shared" si="18"/>
        <v>8794</v>
      </c>
      <c r="H45" s="15">
        <f t="shared" si="18"/>
        <v>8882</v>
      </c>
      <c r="I45" s="15">
        <f t="shared" si="18"/>
        <v>8971</v>
      </c>
      <c r="J45" s="2">
        <f t="shared" si="5"/>
        <v>1495.1999999999998</v>
      </c>
    </row>
    <row r="46" spans="1:10" ht="56.25" outlineLevel="3">
      <c r="A46" s="16" t="s">
        <v>91</v>
      </c>
      <c r="B46" s="17" t="s">
        <v>92</v>
      </c>
      <c r="C46" s="17" t="s">
        <v>29</v>
      </c>
      <c r="D46" s="1">
        <v>8751</v>
      </c>
      <c r="E46" s="1">
        <v>7255.8</v>
      </c>
      <c r="F46" s="1">
        <v>8751</v>
      </c>
      <c r="G46" s="1">
        <v>8794</v>
      </c>
      <c r="H46" s="1">
        <v>8882</v>
      </c>
      <c r="I46" s="1">
        <v>8971</v>
      </c>
      <c r="J46" s="2">
        <f t="shared" si="5"/>
        <v>1495.1999999999998</v>
      </c>
    </row>
    <row r="47" spans="1:10" ht="37.5" outlineLevel="2">
      <c r="A47" s="12" t="s">
        <v>93</v>
      </c>
      <c r="B47" s="13" t="s">
        <v>94</v>
      </c>
      <c r="C47" s="13" t="s">
        <v>20</v>
      </c>
      <c r="D47" s="15">
        <f>D48+D49</f>
        <v>200</v>
      </c>
      <c r="E47" s="15">
        <f t="shared" ref="E47:I47" si="19">E48+E49</f>
        <v>147.5</v>
      </c>
      <c r="F47" s="15">
        <f t="shared" si="19"/>
        <v>200</v>
      </c>
      <c r="G47" s="15">
        <f t="shared" si="19"/>
        <v>200</v>
      </c>
      <c r="H47" s="15">
        <f t="shared" si="19"/>
        <v>200</v>
      </c>
      <c r="I47" s="15">
        <f t="shared" si="19"/>
        <v>200</v>
      </c>
      <c r="J47" s="2">
        <f t="shared" si="5"/>
        <v>52.5</v>
      </c>
    </row>
    <row r="48" spans="1:10" ht="56.25" outlineLevel="3">
      <c r="A48" s="16" t="s">
        <v>95</v>
      </c>
      <c r="B48" s="17"/>
      <c r="C48" s="17" t="s">
        <v>96</v>
      </c>
      <c r="D48" s="1">
        <v>0</v>
      </c>
      <c r="E48" s="1">
        <v>5</v>
      </c>
      <c r="F48" s="1">
        <v>5</v>
      </c>
      <c r="G48" s="1">
        <v>0</v>
      </c>
      <c r="H48" s="1">
        <v>0</v>
      </c>
      <c r="I48" s="1">
        <v>0</v>
      </c>
      <c r="J48" s="2">
        <f t="shared" si="5"/>
        <v>0</v>
      </c>
    </row>
    <row r="49" spans="1:10" ht="37.5" outlineLevel="3">
      <c r="A49" s="16" t="s">
        <v>97</v>
      </c>
      <c r="B49" s="17"/>
      <c r="C49" s="17" t="s">
        <v>98</v>
      </c>
      <c r="D49" s="1">
        <v>200</v>
      </c>
      <c r="E49" s="1">
        <v>142.5</v>
      </c>
      <c r="F49" s="1">
        <v>195</v>
      </c>
      <c r="G49" s="1">
        <v>200</v>
      </c>
      <c r="H49" s="1">
        <v>200</v>
      </c>
      <c r="I49" s="1">
        <v>200</v>
      </c>
      <c r="J49" s="2">
        <f t="shared" si="5"/>
        <v>52.5</v>
      </c>
    </row>
    <row r="50" spans="1:10" ht="56.25" outlineLevel="1">
      <c r="A50" s="12" t="s">
        <v>99</v>
      </c>
      <c r="B50" s="13" t="s">
        <v>100</v>
      </c>
      <c r="C50" s="13" t="s">
        <v>20</v>
      </c>
      <c r="D50" s="15">
        <f>D51</f>
        <v>0</v>
      </c>
      <c r="E50" s="15">
        <f>E51</f>
        <v>-11.9</v>
      </c>
      <c r="F50" s="15">
        <f t="shared" ref="E50:I51" si="20">F51</f>
        <v>-10</v>
      </c>
      <c r="G50" s="15">
        <f t="shared" si="20"/>
        <v>0</v>
      </c>
      <c r="H50" s="15">
        <f t="shared" si="20"/>
        <v>0</v>
      </c>
      <c r="I50" s="15">
        <f t="shared" si="20"/>
        <v>0</v>
      </c>
      <c r="J50" s="2">
        <f t="shared" si="5"/>
        <v>1.9000000000000004</v>
      </c>
    </row>
    <row r="51" spans="1:10" outlineLevel="2">
      <c r="A51" s="12" t="s">
        <v>101</v>
      </c>
      <c r="B51" s="13" t="s">
        <v>102</v>
      </c>
      <c r="C51" s="13" t="s">
        <v>20</v>
      </c>
      <c r="D51" s="15">
        <f>D52</f>
        <v>0</v>
      </c>
      <c r="E51" s="15">
        <f t="shared" si="20"/>
        <v>-11.9</v>
      </c>
      <c r="F51" s="15">
        <f t="shared" si="20"/>
        <v>-10</v>
      </c>
      <c r="G51" s="15">
        <f t="shared" si="20"/>
        <v>0</v>
      </c>
      <c r="H51" s="15">
        <f t="shared" si="20"/>
        <v>0</v>
      </c>
      <c r="I51" s="15">
        <f t="shared" si="20"/>
        <v>0</v>
      </c>
      <c r="J51" s="2">
        <f t="shared" si="5"/>
        <v>1.9000000000000004</v>
      </c>
    </row>
    <row r="52" spans="1:10" ht="37.5" outlineLevel="3">
      <c r="A52" s="16" t="s">
        <v>103</v>
      </c>
      <c r="B52" s="17" t="s">
        <v>104</v>
      </c>
      <c r="C52" s="17" t="s">
        <v>29</v>
      </c>
      <c r="D52" s="1">
        <v>0</v>
      </c>
      <c r="E52" s="1">
        <v>-11.9</v>
      </c>
      <c r="F52" s="1">
        <v>-10</v>
      </c>
      <c r="G52" s="1">
        <v>0</v>
      </c>
      <c r="H52" s="1">
        <v>0</v>
      </c>
      <c r="I52" s="1">
        <v>0</v>
      </c>
      <c r="J52" s="2">
        <f t="shared" si="5"/>
        <v>1.9000000000000004</v>
      </c>
    </row>
    <row r="53" spans="1:10" ht="56.25" outlineLevel="1">
      <c r="A53" s="12" t="s">
        <v>105</v>
      </c>
      <c r="B53" s="13" t="s">
        <v>106</v>
      </c>
      <c r="C53" s="13" t="s">
        <v>20</v>
      </c>
      <c r="D53" s="15">
        <f>D54+D60</f>
        <v>245595.4</v>
      </c>
      <c r="E53" s="15">
        <f t="shared" ref="E53:I53" si="21">E54+E60</f>
        <v>168863.4</v>
      </c>
      <c r="F53" s="15">
        <f t="shared" si="21"/>
        <v>211525.6</v>
      </c>
      <c r="G53" s="15">
        <f t="shared" si="21"/>
        <v>216768</v>
      </c>
      <c r="H53" s="15">
        <f t="shared" si="21"/>
        <v>216768</v>
      </c>
      <c r="I53" s="15">
        <f t="shared" si="21"/>
        <v>216768</v>
      </c>
      <c r="J53" s="2">
        <f t="shared" si="5"/>
        <v>42662.200000000012</v>
      </c>
    </row>
    <row r="54" spans="1:10" ht="112.5" outlineLevel="2">
      <c r="A54" s="12" t="s">
        <v>107</v>
      </c>
      <c r="B54" s="13" t="s">
        <v>108</v>
      </c>
      <c r="C54" s="13" t="s">
        <v>20</v>
      </c>
      <c r="D54" s="15">
        <f>SUM(D55:D58)</f>
        <v>241300.4</v>
      </c>
      <c r="E54" s="15">
        <f>SUM(E55:E59)</f>
        <v>164772.4</v>
      </c>
      <c r="F54" s="15">
        <f t="shared" ref="F54:I54" si="22">SUM(F55:F59)</f>
        <v>207230.6</v>
      </c>
      <c r="G54" s="15">
        <f t="shared" si="22"/>
        <v>212475</v>
      </c>
      <c r="H54" s="15">
        <f t="shared" si="22"/>
        <v>212475</v>
      </c>
      <c r="I54" s="15">
        <f t="shared" si="22"/>
        <v>212475</v>
      </c>
      <c r="J54" s="2">
        <f t="shared" si="5"/>
        <v>42458.200000000012</v>
      </c>
    </row>
    <row r="55" spans="1:10" ht="75" outlineLevel="3">
      <c r="A55" s="16" t="s">
        <v>109</v>
      </c>
      <c r="B55" s="17" t="s">
        <v>110</v>
      </c>
      <c r="C55" s="17" t="s">
        <v>98</v>
      </c>
      <c r="D55" s="1">
        <v>685</v>
      </c>
      <c r="E55" s="1">
        <v>495.5</v>
      </c>
      <c r="F55" s="1">
        <v>685</v>
      </c>
      <c r="G55" s="1">
        <v>293</v>
      </c>
      <c r="H55" s="1">
        <v>293</v>
      </c>
      <c r="I55" s="1">
        <v>293</v>
      </c>
      <c r="J55" s="2">
        <f t="shared" si="5"/>
        <v>189.5</v>
      </c>
    </row>
    <row r="56" spans="1:10" ht="75" outlineLevel="3">
      <c r="A56" s="16" t="s">
        <v>111</v>
      </c>
      <c r="B56" s="17" t="s">
        <v>110</v>
      </c>
      <c r="C56" s="17" t="s">
        <v>112</v>
      </c>
      <c r="D56" s="1">
        <v>0</v>
      </c>
      <c r="E56" s="1">
        <v>18.899999999999999</v>
      </c>
      <c r="F56" s="1">
        <v>29.3</v>
      </c>
      <c r="G56" s="1">
        <v>63</v>
      </c>
      <c r="H56" s="1">
        <v>63</v>
      </c>
      <c r="I56" s="1">
        <v>63</v>
      </c>
      <c r="J56" s="2">
        <f t="shared" si="5"/>
        <v>10.400000000000002</v>
      </c>
    </row>
    <row r="57" spans="1:10" ht="93.75" outlineLevel="3">
      <c r="A57" s="16" t="s">
        <v>113</v>
      </c>
      <c r="B57" s="17" t="s">
        <v>114</v>
      </c>
      <c r="C57" s="17" t="s">
        <v>115</v>
      </c>
      <c r="D57" s="1">
        <v>167438</v>
      </c>
      <c r="E57" s="1">
        <v>122249.5</v>
      </c>
      <c r="F57" s="1">
        <v>153252.20000000001</v>
      </c>
      <c r="G57" s="1">
        <v>157119</v>
      </c>
      <c r="H57" s="1">
        <v>157119</v>
      </c>
      <c r="I57" s="1">
        <v>157119</v>
      </c>
      <c r="J57" s="2">
        <f t="shared" si="5"/>
        <v>31002.700000000012</v>
      </c>
    </row>
    <row r="58" spans="1:10" ht="75" outlineLevel="3">
      <c r="A58" s="16" t="s">
        <v>116</v>
      </c>
      <c r="B58" s="17" t="s">
        <v>117</v>
      </c>
      <c r="C58" s="17" t="s">
        <v>115</v>
      </c>
      <c r="D58" s="1">
        <v>73177.399999999994</v>
      </c>
      <c r="E58" s="1">
        <v>42008.5</v>
      </c>
      <c r="F58" s="1">
        <v>53264.1</v>
      </c>
      <c r="G58" s="1">
        <v>54000</v>
      </c>
      <c r="H58" s="1">
        <v>54000</v>
      </c>
      <c r="I58" s="1">
        <v>54000</v>
      </c>
      <c r="J58" s="2">
        <f t="shared" si="5"/>
        <v>11255.599999999999</v>
      </c>
    </row>
    <row r="59" spans="1:10" ht="75" outlineLevel="3">
      <c r="A59" s="16" t="s">
        <v>332</v>
      </c>
      <c r="B59" s="17" t="s">
        <v>336</v>
      </c>
      <c r="C59" s="17" t="s">
        <v>115</v>
      </c>
      <c r="D59" s="1">
        <v>0</v>
      </c>
      <c r="E59" s="1">
        <v>0</v>
      </c>
      <c r="F59" s="1">
        <v>0</v>
      </c>
      <c r="G59" s="1">
        <v>1000</v>
      </c>
      <c r="H59" s="1">
        <v>1000</v>
      </c>
      <c r="I59" s="1">
        <v>1000</v>
      </c>
      <c r="J59" s="2">
        <f t="shared" si="5"/>
        <v>0</v>
      </c>
    </row>
    <row r="60" spans="1:10" ht="112.5" outlineLevel="2">
      <c r="A60" s="12" t="s">
        <v>118</v>
      </c>
      <c r="B60" s="13" t="s">
        <v>119</v>
      </c>
      <c r="C60" s="13" t="s">
        <v>20</v>
      </c>
      <c r="D60" s="15">
        <f>SUM(D61:D62)</f>
        <v>4295</v>
      </c>
      <c r="E60" s="15">
        <f t="shared" ref="E60:I60" si="23">SUM(E61:E62)</f>
        <v>4091</v>
      </c>
      <c r="F60" s="15">
        <f t="shared" si="23"/>
        <v>4295</v>
      </c>
      <c r="G60" s="15">
        <f t="shared" si="23"/>
        <v>4293</v>
      </c>
      <c r="H60" s="15">
        <f t="shared" si="23"/>
        <v>4293</v>
      </c>
      <c r="I60" s="15">
        <f t="shared" si="23"/>
        <v>4293</v>
      </c>
      <c r="J60" s="2">
        <f t="shared" si="5"/>
        <v>204</v>
      </c>
    </row>
    <row r="61" spans="1:10" ht="112.5" outlineLevel="3">
      <c r="A61" s="16" t="s">
        <v>120</v>
      </c>
      <c r="B61" s="17" t="s">
        <v>121</v>
      </c>
      <c r="C61" s="17" t="s">
        <v>98</v>
      </c>
      <c r="D61" s="1">
        <v>4270</v>
      </c>
      <c r="E61" s="1">
        <v>4077.5</v>
      </c>
      <c r="F61" s="1">
        <v>4270</v>
      </c>
      <c r="G61" s="1">
        <v>4270</v>
      </c>
      <c r="H61" s="1">
        <v>4270</v>
      </c>
      <c r="I61" s="1">
        <v>4270</v>
      </c>
      <c r="J61" s="2">
        <f t="shared" si="5"/>
        <v>192.5</v>
      </c>
    </row>
    <row r="62" spans="1:10" ht="93.75" outlineLevel="3">
      <c r="A62" s="16" t="s">
        <v>122</v>
      </c>
      <c r="B62" s="17" t="s">
        <v>123</v>
      </c>
      <c r="C62" s="17" t="s">
        <v>112</v>
      </c>
      <c r="D62" s="1">
        <v>25</v>
      </c>
      <c r="E62" s="1">
        <v>13.5</v>
      </c>
      <c r="F62" s="1">
        <v>25</v>
      </c>
      <c r="G62" s="1">
        <v>23</v>
      </c>
      <c r="H62" s="1">
        <v>23</v>
      </c>
      <c r="I62" s="1">
        <v>23</v>
      </c>
      <c r="J62" s="2">
        <f t="shared" si="5"/>
        <v>11.5</v>
      </c>
    </row>
    <row r="63" spans="1:10" ht="37.5" outlineLevel="1">
      <c r="A63" s="12" t="s">
        <v>124</v>
      </c>
      <c r="B63" s="13" t="s">
        <v>125</v>
      </c>
      <c r="C63" s="13" t="s">
        <v>20</v>
      </c>
      <c r="D63" s="15">
        <f>D64</f>
        <v>7285.7999999999993</v>
      </c>
      <c r="E63" s="15">
        <f t="shared" ref="E63:I63" si="24">E64</f>
        <v>10278.4</v>
      </c>
      <c r="F63" s="15">
        <f t="shared" si="24"/>
        <v>10413.699999999999</v>
      </c>
      <c r="G63" s="15">
        <f t="shared" si="24"/>
        <v>10413.699999999999</v>
      </c>
      <c r="H63" s="15">
        <f t="shared" si="24"/>
        <v>10830.199999999999</v>
      </c>
      <c r="I63" s="15">
        <f t="shared" si="24"/>
        <v>11263.5</v>
      </c>
      <c r="J63" s="2">
        <f t="shared" si="5"/>
        <v>135.29999999999927</v>
      </c>
    </row>
    <row r="64" spans="1:10" outlineLevel="2">
      <c r="A64" s="12" t="s">
        <v>126</v>
      </c>
      <c r="B64" s="13" t="s">
        <v>127</v>
      </c>
      <c r="C64" s="13" t="s">
        <v>20</v>
      </c>
      <c r="D64" s="15">
        <f>SUM(D65:D69)</f>
        <v>7285.7999999999993</v>
      </c>
      <c r="E64" s="15">
        <f t="shared" ref="E64:I64" si="25">SUM(E65:E69)</f>
        <v>10278.4</v>
      </c>
      <c r="F64" s="15">
        <f t="shared" si="25"/>
        <v>10413.699999999999</v>
      </c>
      <c r="G64" s="15">
        <f t="shared" si="25"/>
        <v>10413.699999999999</v>
      </c>
      <c r="H64" s="15">
        <f t="shared" si="25"/>
        <v>10830.199999999999</v>
      </c>
      <c r="I64" s="15">
        <f t="shared" si="25"/>
        <v>11263.5</v>
      </c>
      <c r="J64" s="2">
        <f t="shared" si="5"/>
        <v>135.29999999999927</v>
      </c>
    </row>
    <row r="65" spans="1:10" ht="75" outlineLevel="3">
      <c r="A65" s="16" t="s">
        <v>128</v>
      </c>
      <c r="B65" s="17" t="s">
        <v>129</v>
      </c>
      <c r="C65" s="17" t="s">
        <v>130</v>
      </c>
      <c r="D65" s="1">
        <v>4907.8999999999996</v>
      </c>
      <c r="E65" s="1">
        <v>8168.3</v>
      </c>
      <c r="F65" s="1">
        <v>8200</v>
      </c>
      <c r="G65" s="1">
        <v>8238.2999999999993</v>
      </c>
      <c r="H65" s="1">
        <v>8567.7999999999993</v>
      </c>
      <c r="I65" s="1">
        <v>8910.5</v>
      </c>
      <c r="J65" s="2">
        <f t="shared" si="5"/>
        <v>31.699999999999818</v>
      </c>
    </row>
    <row r="66" spans="1:10" ht="75" outlineLevel="3">
      <c r="A66" s="16" t="s">
        <v>131</v>
      </c>
      <c r="B66" s="17" t="s">
        <v>129</v>
      </c>
      <c r="C66" s="17" t="s">
        <v>130</v>
      </c>
      <c r="D66" s="1">
        <v>229.7</v>
      </c>
      <c r="E66" s="1">
        <v>692.2</v>
      </c>
      <c r="F66" s="1">
        <v>700</v>
      </c>
      <c r="G66" s="1">
        <v>674.6</v>
      </c>
      <c r="H66" s="1">
        <v>701.6</v>
      </c>
      <c r="I66" s="1">
        <v>729.7</v>
      </c>
      <c r="J66" s="2">
        <f t="shared" si="5"/>
        <v>7.7999999999999545</v>
      </c>
    </row>
    <row r="67" spans="1:10" ht="75" outlineLevel="3">
      <c r="A67" s="16" t="s">
        <v>132</v>
      </c>
      <c r="B67" s="17" t="s">
        <v>129</v>
      </c>
      <c r="C67" s="17" t="s">
        <v>130</v>
      </c>
      <c r="D67" s="1">
        <v>605.70000000000005</v>
      </c>
      <c r="E67" s="1">
        <v>895.1</v>
      </c>
      <c r="F67" s="1">
        <v>987.9</v>
      </c>
      <c r="G67" s="1">
        <v>987.9</v>
      </c>
      <c r="H67" s="1">
        <v>1027.4000000000001</v>
      </c>
      <c r="I67" s="1">
        <v>1068.5</v>
      </c>
      <c r="J67" s="2">
        <f t="shared" si="5"/>
        <v>92.799999999999955</v>
      </c>
    </row>
    <row r="68" spans="1:10" ht="37.5" outlineLevel="3">
      <c r="A68" s="16" t="s">
        <v>133</v>
      </c>
      <c r="B68" s="17" t="s">
        <v>134</v>
      </c>
      <c r="C68" s="17" t="s">
        <v>130</v>
      </c>
      <c r="D68" s="1">
        <v>1285.9000000000001</v>
      </c>
      <c r="E68" s="1">
        <v>5.4</v>
      </c>
      <c r="F68" s="1">
        <v>5.4</v>
      </c>
      <c r="G68" s="1">
        <v>5.4</v>
      </c>
      <c r="H68" s="1">
        <v>5.6</v>
      </c>
      <c r="I68" s="1">
        <v>5.9</v>
      </c>
      <c r="J68" s="2">
        <f t="shared" si="5"/>
        <v>0</v>
      </c>
    </row>
    <row r="69" spans="1:10" ht="56.25" outlineLevel="3">
      <c r="A69" s="16" t="s">
        <v>135</v>
      </c>
      <c r="B69" s="17" t="s">
        <v>136</v>
      </c>
      <c r="C69" s="17" t="s">
        <v>130</v>
      </c>
      <c r="D69" s="1">
        <v>256.60000000000002</v>
      </c>
      <c r="E69" s="1">
        <v>517.4</v>
      </c>
      <c r="F69" s="1">
        <v>520.4</v>
      </c>
      <c r="G69" s="1">
        <v>507.5</v>
      </c>
      <c r="H69" s="1">
        <v>527.79999999999995</v>
      </c>
      <c r="I69" s="1">
        <v>548.9</v>
      </c>
      <c r="J69" s="2">
        <f t="shared" si="5"/>
        <v>3</v>
      </c>
    </row>
    <row r="70" spans="1:10" ht="37.5" outlineLevel="1">
      <c r="A70" s="12" t="s">
        <v>137</v>
      </c>
      <c r="B70" s="13" t="s">
        <v>138</v>
      </c>
      <c r="C70" s="13" t="s">
        <v>20</v>
      </c>
      <c r="D70" s="15">
        <f>D71</f>
        <v>1201.5</v>
      </c>
      <c r="E70" s="15">
        <f t="shared" ref="E70:I70" si="26">E71</f>
        <v>1035.4999999999998</v>
      </c>
      <c r="F70" s="15">
        <f t="shared" si="26"/>
        <v>1571.8000000000002</v>
      </c>
      <c r="G70" s="15">
        <f t="shared" si="26"/>
        <v>1200</v>
      </c>
      <c r="H70" s="15">
        <f t="shared" si="26"/>
        <v>1200</v>
      </c>
      <c r="I70" s="15">
        <f t="shared" si="26"/>
        <v>1200</v>
      </c>
      <c r="J70" s="2">
        <f t="shared" si="5"/>
        <v>536.30000000000041</v>
      </c>
    </row>
    <row r="71" spans="1:10" outlineLevel="2">
      <c r="A71" s="12" t="s">
        <v>139</v>
      </c>
      <c r="B71" s="13" t="s">
        <v>140</v>
      </c>
      <c r="C71" s="13" t="s">
        <v>20</v>
      </c>
      <c r="D71" s="15">
        <f>SUM(D72:D74)</f>
        <v>1201.5</v>
      </c>
      <c r="E71" s="15">
        <f t="shared" ref="E71:I71" si="27">SUM(E72:E74)</f>
        <v>1035.4999999999998</v>
      </c>
      <c r="F71" s="15">
        <f t="shared" si="27"/>
        <v>1571.8000000000002</v>
      </c>
      <c r="G71" s="15">
        <f t="shared" si="27"/>
        <v>1200</v>
      </c>
      <c r="H71" s="15">
        <f t="shared" si="27"/>
        <v>1200</v>
      </c>
      <c r="I71" s="15">
        <f t="shared" si="27"/>
        <v>1200</v>
      </c>
      <c r="J71" s="2">
        <f t="shared" si="5"/>
        <v>536.30000000000041</v>
      </c>
    </row>
    <row r="72" spans="1:10" ht="37.5" outlineLevel="3">
      <c r="A72" s="16" t="s">
        <v>141</v>
      </c>
      <c r="B72" s="17" t="s">
        <v>142</v>
      </c>
      <c r="C72" s="17" t="s">
        <v>98</v>
      </c>
      <c r="D72" s="1">
        <v>1200</v>
      </c>
      <c r="E72" s="1">
        <v>665.3</v>
      </c>
      <c r="F72" s="1">
        <v>1200</v>
      </c>
      <c r="G72" s="1">
        <v>1200</v>
      </c>
      <c r="H72" s="1">
        <v>1200</v>
      </c>
      <c r="I72" s="1">
        <v>1200</v>
      </c>
      <c r="J72" s="2">
        <f t="shared" si="5"/>
        <v>534.70000000000005</v>
      </c>
    </row>
    <row r="73" spans="1:10" ht="75" outlineLevel="3">
      <c r="A73" s="16" t="s">
        <v>143</v>
      </c>
      <c r="B73" s="17" t="s">
        <v>142</v>
      </c>
      <c r="C73" s="17" t="s">
        <v>112</v>
      </c>
      <c r="D73" s="1">
        <v>1.5</v>
      </c>
      <c r="E73" s="1">
        <v>361.4</v>
      </c>
      <c r="F73" s="1">
        <v>362.9</v>
      </c>
      <c r="G73" s="1">
        <v>0</v>
      </c>
      <c r="H73" s="1">
        <v>0</v>
      </c>
      <c r="I73" s="1">
        <v>0</v>
      </c>
      <c r="J73" s="2">
        <f t="shared" si="5"/>
        <v>1.5</v>
      </c>
    </row>
    <row r="74" spans="1:10" ht="75" outlineLevel="3">
      <c r="A74" s="16" t="s">
        <v>144</v>
      </c>
      <c r="B74" s="17" t="s">
        <v>142</v>
      </c>
      <c r="C74" s="17" t="s">
        <v>115</v>
      </c>
      <c r="D74" s="1">
        <v>0</v>
      </c>
      <c r="E74" s="1">
        <v>8.8000000000000007</v>
      </c>
      <c r="F74" s="1">
        <v>8.9</v>
      </c>
      <c r="G74" s="1">
        <v>0</v>
      </c>
      <c r="H74" s="1">
        <v>0</v>
      </c>
      <c r="I74" s="1">
        <v>0</v>
      </c>
      <c r="J74" s="2">
        <f t="shared" si="5"/>
        <v>9.9999999999999645E-2</v>
      </c>
    </row>
    <row r="75" spans="1:10" ht="37.5" outlineLevel="1">
      <c r="A75" s="12" t="s">
        <v>145</v>
      </c>
      <c r="B75" s="13" t="s">
        <v>146</v>
      </c>
      <c r="C75" s="13" t="s">
        <v>20</v>
      </c>
      <c r="D75" s="15">
        <f>D76+D78</f>
        <v>60059</v>
      </c>
      <c r="E75" s="15">
        <f t="shared" ref="E75:I75" si="28">E76+E78</f>
        <v>53697.899999999994</v>
      </c>
      <c r="F75" s="15">
        <f t="shared" si="28"/>
        <v>65059</v>
      </c>
      <c r="G75" s="15">
        <f t="shared" si="28"/>
        <v>57950</v>
      </c>
      <c r="H75" s="15">
        <f t="shared" si="28"/>
        <v>53160</v>
      </c>
      <c r="I75" s="15">
        <f t="shared" si="28"/>
        <v>49256</v>
      </c>
      <c r="J75" s="2">
        <f t="shared" si="5"/>
        <v>11361.100000000006</v>
      </c>
    </row>
    <row r="76" spans="1:10" ht="112.5" outlineLevel="2">
      <c r="A76" s="12" t="s">
        <v>147</v>
      </c>
      <c r="B76" s="13" t="s">
        <v>148</v>
      </c>
      <c r="C76" s="13" t="s">
        <v>20</v>
      </c>
      <c r="D76" s="15">
        <f>D77</f>
        <v>50059</v>
      </c>
      <c r="E76" s="15">
        <f t="shared" ref="E76:I76" si="29">E77</f>
        <v>39821.199999999997</v>
      </c>
      <c r="F76" s="15">
        <f t="shared" si="29"/>
        <v>50059</v>
      </c>
      <c r="G76" s="15">
        <f t="shared" si="29"/>
        <v>49950</v>
      </c>
      <c r="H76" s="15">
        <f t="shared" si="29"/>
        <v>45160</v>
      </c>
      <c r="I76" s="15">
        <f t="shared" si="29"/>
        <v>41256</v>
      </c>
      <c r="J76" s="2">
        <f t="shared" si="5"/>
        <v>10237.800000000003</v>
      </c>
    </row>
    <row r="77" spans="1:10" ht="112.5" outlineLevel="3">
      <c r="A77" s="16" t="s">
        <v>149</v>
      </c>
      <c r="B77" s="17" t="s">
        <v>150</v>
      </c>
      <c r="C77" s="17" t="s">
        <v>115</v>
      </c>
      <c r="D77" s="1">
        <v>50059</v>
      </c>
      <c r="E77" s="1">
        <v>39821.199999999997</v>
      </c>
      <c r="F77" s="1">
        <v>50059</v>
      </c>
      <c r="G77" s="1">
        <v>49950</v>
      </c>
      <c r="H77" s="1">
        <v>45160</v>
      </c>
      <c r="I77" s="1">
        <v>41256</v>
      </c>
      <c r="J77" s="2">
        <f t="shared" ref="J77:J140" si="30">F77-E77</f>
        <v>10237.800000000003</v>
      </c>
    </row>
    <row r="78" spans="1:10" ht="37.5" outlineLevel="2">
      <c r="A78" s="12" t="s">
        <v>151</v>
      </c>
      <c r="B78" s="13" t="s">
        <v>152</v>
      </c>
      <c r="C78" s="13" t="s">
        <v>20</v>
      </c>
      <c r="D78" s="15">
        <f>D79</f>
        <v>10000</v>
      </c>
      <c r="E78" s="15">
        <f t="shared" ref="E78:I78" si="31">E79</f>
        <v>13876.7</v>
      </c>
      <c r="F78" s="15">
        <f t="shared" si="31"/>
        <v>15000</v>
      </c>
      <c r="G78" s="15">
        <f t="shared" si="31"/>
        <v>8000</v>
      </c>
      <c r="H78" s="15">
        <f t="shared" si="31"/>
        <v>8000</v>
      </c>
      <c r="I78" s="15">
        <f t="shared" si="31"/>
        <v>8000</v>
      </c>
      <c r="J78" s="2">
        <f t="shared" si="30"/>
        <v>1123.2999999999993</v>
      </c>
    </row>
    <row r="79" spans="1:10" ht="75" outlineLevel="3">
      <c r="A79" s="16" t="s">
        <v>153</v>
      </c>
      <c r="B79" s="17" t="s">
        <v>154</v>
      </c>
      <c r="C79" s="17" t="s">
        <v>115</v>
      </c>
      <c r="D79" s="1">
        <v>10000</v>
      </c>
      <c r="E79" s="1">
        <v>13876.7</v>
      </c>
      <c r="F79" s="1">
        <v>15000</v>
      </c>
      <c r="G79" s="1">
        <v>8000</v>
      </c>
      <c r="H79" s="1">
        <v>8000</v>
      </c>
      <c r="I79" s="1">
        <v>8000</v>
      </c>
      <c r="J79" s="2">
        <f t="shared" si="30"/>
        <v>1123.2999999999993</v>
      </c>
    </row>
    <row r="80" spans="1:10" outlineLevel="1">
      <c r="A80" s="12" t="s">
        <v>155</v>
      </c>
      <c r="B80" s="13" t="s">
        <v>156</v>
      </c>
      <c r="C80" s="13" t="s">
        <v>20</v>
      </c>
      <c r="D80" s="15">
        <f>D81+D104+D109+D126</f>
        <v>42286.1</v>
      </c>
      <c r="E80" s="15">
        <f t="shared" ref="E80:I80" si="32">E81+E104+E109+E126</f>
        <v>70817.899999999994</v>
      </c>
      <c r="F80" s="15">
        <f t="shared" si="32"/>
        <v>71355.399999999994</v>
      </c>
      <c r="G80" s="15">
        <f t="shared" si="32"/>
        <v>3399.3</v>
      </c>
      <c r="H80" s="15">
        <f t="shared" si="32"/>
        <v>3399.3</v>
      </c>
      <c r="I80" s="15">
        <f t="shared" si="32"/>
        <v>3399.3</v>
      </c>
      <c r="J80" s="2">
        <f t="shared" si="30"/>
        <v>537.5</v>
      </c>
    </row>
    <row r="81" spans="1:10" ht="56.25" outlineLevel="2">
      <c r="A81" s="12" t="s">
        <v>157</v>
      </c>
      <c r="B81" s="13" t="s">
        <v>158</v>
      </c>
      <c r="C81" s="13" t="s">
        <v>20</v>
      </c>
      <c r="D81" s="15">
        <f>SUM(D82:D103)</f>
        <v>2052.6000000000004</v>
      </c>
      <c r="E81" s="15">
        <f t="shared" ref="E81:I81" si="33">SUM(E82:E103)</f>
        <v>6640.2</v>
      </c>
      <c r="F81" s="15">
        <f t="shared" si="33"/>
        <v>6813.2</v>
      </c>
      <c r="G81" s="15">
        <f t="shared" si="33"/>
        <v>3133</v>
      </c>
      <c r="H81" s="15">
        <f t="shared" si="33"/>
        <v>3133</v>
      </c>
      <c r="I81" s="15">
        <f t="shared" si="33"/>
        <v>3133</v>
      </c>
      <c r="J81" s="2">
        <f t="shared" si="30"/>
        <v>173</v>
      </c>
    </row>
    <row r="82" spans="1:10" ht="93.75" outlineLevel="3">
      <c r="A82" s="16" t="s">
        <v>159</v>
      </c>
      <c r="B82" s="17" t="s">
        <v>160</v>
      </c>
      <c r="C82" s="17" t="s">
        <v>161</v>
      </c>
      <c r="D82" s="1">
        <v>0</v>
      </c>
      <c r="E82" s="1">
        <v>8</v>
      </c>
      <c r="F82" s="1">
        <v>8</v>
      </c>
      <c r="G82" s="1">
        <v>0</v>
      </c>
      <c r="H82" s="1">
        <v>0</v>
      </c>
      <c r="I82" s="1">
        <v>0</v>
      </c>
      <c r="J82" s="2">
        <f t="shared" si="30"/>
        <v>0</v>
      </c>
    </row>
    <row r="83" spans="1:10" ht="93.75" outlineLevel="3">
      <c r="A83" s="16" t="s">
        <v>162</v>
      </c>
      <c r="B83" s="17" t="s">
        <v>163</v>
      </c>
      <c r="C83" s="17" t="s">
        <v>164</v>
      </c>
      <c r="D83" s="1">
        <v>0</v>
      </c>
      <c r="E83" s="1">
        <v>10</v>
      </c>
      <c r="F83" s="1">
        <v>10</v>
      </c>
      <c r="G83" s="1">
        <v>10</v>
      </c>
      <c r="H83" s="1">
        <v>10</v>
      </c>
      <c r="I83" s="1">
        <v>10</v>
      </c>
      <c r="J83" s="2">
        <f t="shared" si="30"/>
        <v>0</v>
      </c>
    </row>
    <row r="84" spans="1:10" ht="93.75" outlineLevel="3">
      <c r="A84" s="16" t="s">
        <v>165</v>
      </c>
      <c r="B84" s="17" t="s">
        <v>160</v>
      </c>
      <c r="C84" s="17" t="s">
        <v>166</v>
      </c>
      <c r="D84" s="1">
        <v>100</v>
      </c>
      <c r="E84" s="1">
        <v>50</v>
      </c>
      <c r="F84" s="1">
        <v>100</v>
      </c>
      <c r="G84" s="1">
        <v>0</v>
      </c>
      <c r="H84" s="1">
        <v>0</v>
      </c>
      <c r="I84" s="1">
        <v>0</v>
      </c>
      <c r="J84" s="2">
        <f t="shared" si="30"/>
        <v>50</v>
      </c>
    </row>
    <row r="85" spans="1:10" ht="93.75" outlineLevel="3">
      <c r="A85" s="16" t="s">
        <v>167</v>
      </c>
      <c r="B85" s="17" t="s">
        <v>168</v>
      </c>
      <c r="C85" s="17" t="s">
        <v>169</v>
      </c>
      <c r="D85" s="1">
        <v>75</v>
      </c>
      <c r="E85" s="1">
        <v>76.099999999999994</v>
      </c>
      <c r="F85" s="1">
        <v>77</v>
      </c>
      <c r="G85" s="1">
        <v>70</v>
      </c>
      <c r="H85" s="1">
        <v>70</v>
      </c>
      <c r="I85" s="1">
        <v>70</v>
      </c>
      <c r="J85" s="2">
        <f t="shared" si="30"/>
        <v>0.90000000000000568</v>
      </c>
    </row>
    <row r="86" spans="1:10" ht="112.5" outlineLevel="3">
      <c r="A86" s="16" t="s">
        <v>170</v>
      </c>
      <c r="B86" s="17" t="s">
        <v>171</v>
      </c>
      <c r="C86" s="17" t="s">
        <v>169</v>
      </c>
      <c r="D86" s="1">
        <v>1</v>
      </c>
      <c r="E86" s="1">
        <v>14</v>
      </c>
      <c r="F86" s="1">
        <v>18.5</v>
      </c>
      <c r="G86" s="1">
        <v>18.5</v>
      </c>
      <c r="H86" s="1">
        <v>18.5</v>
      </c>
      <c r="I86" s="1">
        <v>18.5</v>
      </c>
      <c r="J86" s="2">
        <f t="shared" si="30"/>
        <v>4.5</v>
      </c>
    </row>
    <row r="87" spans="1:10" ht="93.75" outlineLevel="3">
      <c r="A87" s="16" t="s">
        <v>172</v>
      </c>
      <c r="B87" s="17" t="s">
        <v>173</v>
      </c>
      <c r="C87" s="17" t="s">
        <v>169</v>
      </c>
      <c r="D87" s="1">
        <v>3</v>
      </c>
      <c r="E87" s="1">
        <v>3</v>
      </c>
      <c r="F87" s="1">
        <v>3</v>
      </c>
      <c r="G87" s="1">
        <v>3</v>
      </c>
      <c r="H87" s="1">
        <v>3</v>
      </c>
      <c r="I87" s="1">
        <v>3</v>
      </c>
      <c r="J87" s="2">
        <f t="shared" si="30"/>
        <v>0</v>
      </c>
    </row>
    <row r="88" spans="1:10" ht="112.5" outlineLevel="3">
      <c r="A88" s="16" t="s">
        <v>174</v>
      </c>
      <c r="B88" s="17" t="s">
        <v>175</v>
      </c>
      <c r="C88" s="17" t="s">
        <v>169</v>
      </c>
      <c r="D88" s="1">
        <v>10</v>
      </c>
      <c r="E88" s="1">
        <v>14.5</v>
      </c>
      <c r="F88" s="1">
        <v>15</v>
      </c>
      <c r="G88" s="1">
        <v>11</v>
      </c>
      <c r="H88" s="1">
        <v>11</v>
      </c>
      <c r="I88" s="1">
        <v>11</v>
      </c>
      <c r="J88" s="2">
        <f t="shared" si="30"/>
        <v>0.5</v>
      </c>
    </row>
    <row r="89" spans="1:10" ht="93.75" outlineLevel="3">
      <c r="A89" s="16" t="s">
        <v>176</v>
      </c>
      <c r="B89" s="17" t="s">
        <v>168</v>
      </c>
      <c r="C89" s="17" t="s">
        <v>177</v>
      </c>
      <c r="D89" s="1">
        <v>82.3</v>
      </c>
      <c r="E89" s="1">
        <v>106.3</v>
      </c>
      <c r="F89" s="1">
        <v>110</v>
      </c>
      <c r="G89" s="1">
        <v>77.3</v>
      </c>
      <c r="H89" s="1">
        <v>77.3</v>
      </c>
      <c r="I89" s="1">
        <v>77.3</v>
      </c>
      <c r="J89" s="2">
        <f t="shared" si="30"/>
        <v>3.7000000000000028</v>
      </c>
    </row>
    <row r="90" spans="1:10" ht="112.5" outlineLevel="3">
      <c r="A90" s="16" t="s">
        <v>178</v>
      </c>
      <c r="B90" s="17" t="s">
        <v>171</v>
      </c>
      <c r="C90" s="17" t="s">
        <v>177</v>
      </c>
      <c r="D90" s="1">
        <v>210.8</v>
      </c>
      <c r="E90" s="1">
        <v>549.79999999999995</v>
      </c>
      <c r="F90" s="1">
        <v>550</v>
      </c>
      <c r="G90" s="1">
        <v>307.3</v>
      </c>
      <c r="H90" s="1">
        <v>307.3</v>
      </c>
      <c r="I90" s="1">
        <v>307.3</v>
      </c>
      <c r="J90" s="2">
        <f t="shared" si="30"/>
        <v>0.20000000000004547</v>
      </c>
    </row>
    <row r="91" spans="1:10" ht="93.75" outlineLevel="3">
      <c r="A91" s="16" t="s">
        <v>179</v>
      </c>
      <c r="B91" s="17" t="s">
        <v>173</v>
      </c>
      <c r="C91" s="17" t="s">
        <v>177</v>
      </c>
      <c r="D91" s="1">
        <v>21.8</v>
      </c>
      <c r="E91" s="1">
        <v>116.7</v>
      </c>
      <c r="F91" s="1">
        <v>118</v>
      </c>
      <c r="G91" s="1">
        <v>71.3</v>
      </c>
      <c r="H91" s="1">
        <v>71.3</v>
      </c>
      <c r="I91" s="1">
        <v>71.3</v>
      </c>
      <c r="J91" s="2">
        <f t="shared" si="30"/>
        <v>1.2999999999999972</v>
      </c>
    </row>
    <row r="92" spans="1:10" ht="93.75" outlineLevel="3">
      <c r="A92" s="16" t="s">
        <v>180</v>
      </c>
      <c r="B92" s="17" t="s">
        <v>163</v>
      </c>
      <c r="C92" s="17" t="s">
        <v>177</v>
      </c>
      <c r="D92" s="1">
        <v>200</v>
      </c>
      <c r="E92" s="1">
        <v>214.5</v>
      </c>
      <c r="F92" s="1">
        <v>215.7</v>
      </c>
      <c r="G92" s="1">
        <v>400</v>
      </c>
      <c r="H92" s="1">
        <v>400</v>
      </c>
      <c r="I92" s="1">
        <v>400</v>
      </c>
      <c r="J92" s="2">
        <f t="shared" si="30"/>
        <v>1.1999999999999886</v>
      </c>
    </row>
    <row r="93" spans="1:10" ht="93.75" outlineLevel="3">
      <c r="A93" s="16" t="s">
        <v>181</v>
      </c>
      <c r="B93" s="17" t="s">
        <v>182</v>
      </c>
      <c r="C93" s="17" t="s">
        <v>177</v>
      </c>
      <c r="D93" s="1">
        <v>50</v>
      </c>
      <c r="E93" s="1">
        <v>215</v>
      </c>
      <c r="F93" s="1">
        <v>220</v>
      </c>
      <c r="G93" s="1">
        <v>123.3</v>
      </c>
      <c r="H93" s="1">
        <v>123.3</v>
      </c>
      <c r="I93" s="1">
        <v>123.3</v>
      </c>
      <c r="J93" s="2">
        <f t="shared" si="30"/>
        <v>5</v>
      </c>
    </row>
    <row r="94" spans="1:10" ht="93.75" outlineLevel="3">
      <c r="A94" s="16" t="s">
        <v>183</v>
      </c>
      <c r="B94" s="17" t="s">
        <v>184</v>
      </c>
      <c r="C94" s="17" t="s">
        <v>177</v>
      </c>
      <c r="D94" s="1">
        <v>0</v>
      </c>
      <c r="E94" s="1">
        <v>2</v>
      </c>
      <c r="F94" s="1">
        <v>2</v>
      </c>
      <c r="G94" s="1">
        <v>0</v>
      </c>
      <c r="H94" s="1">
        <v>0</v>
      </c>
      <c r="I94" s="1">
        <v>0</v>
      </c>
      <c r="J94" s="2">
        <f t="shared" si="30"/>
        <v>0</v>
      </c>
    </row>
    <row r="95" spans="1:10" ht="93.75" outlineLevel="3">
      <c r="A95" s="16" t="s">
        <v>185</v>
      </c>
      <c r="B95" s="17" t="s">
        <v>186</v>
      </c>
      <c r="C95" s="17" t="s">
        <v>177</v>
      </c>
      <c r="D95" s="1">
        <v>0</v>
      </c>
      <c r="E95" s="1">
        <v>40</v>
      </c>
      <c r="F95" s="1">
        <v>40</v>
      </c>
      <c r="G95" s="1">
        <v>0</v>
      </c>
      <c r="H95" s="1">
        <v>0</v>
      </c>
      <c r="I95" s="1">
        <v>0</v>
      </c>
      <c r="J95" s="2">
        <f t="shared" si="30"/>
        <v>0</v>
      </c>
    </row>
    <row r="96" spans="1:10" ht="112.5" outlineLevel="3">
      <c r="A96" s="16" t="s">
        <v>187</v>
      </c>
      <c r="B96" s="17" t="s">
        <v>188</v>
      </c>
      <c r="C96" s="17" t="s">
        <v>177</v>
      </c>
      <c r="D96" s="1">
        <v>290.5</v>
      </c>
      <c r="E96" s="1">
        <v>769.7</v>
      </c>
      <c r="F96" s="1">
        <v>770</v>
      </c>
      <c r="G96" s="1">
        <v>461.4</v>
      </c>
      <c r="H96" s="1">
        <v>461.4</v>
      </c>
      <c r="I96" s="1">
        <v>461.4</v>
      </c>
      <c r="J96" s="2">
        <f t="shared" si="30"/>
        <v>0.29999999999995453</v>
      </c>
    </row>
    <row r="97" spans="1:10" ht="131.25" outlineLevel="3">
      <c r="A97" s="16" t="s">
        <v>189</v>
      </c>
      <c r="B97" s="17" t="s">
        <v>190</v>
      </c>
      <c r="C97" s="17" t="s">
        <v>177</v>
      </c>
      <c r="D97" s="1">
        <v>47</v>
      </c>
      <c r="E97" s="1">
        <v>87.7</v>
      </c>
      <c r="F97" s="1">
        <v>88</v>
      </c>
      <c r="G97" s="1">
        <v>37.200000000000003</v>
      </c>
      <c r="H97" s="1">
        <v>37.200000000000003</v>
      </c>
      <c r="I97" s="1">
        <v>37.200000000000003</v>
      </c>
      <c r="J97" s="2">
        <f t="shared" si="30"/>
        <v>0.29999999999999716</v>
      </c>
    </row>
    <row r="98" spans="1:10" ht="93.75" outlineLevel="3">
      <c r="A98" s="16" t="s">
        <v>191</v>
      </c>
      <c r="B98" s="17" t="s">
        <v>192</v>
      </c>
      <c r="C98" s="17" t="s">
        <v>177</v>
      </c>
      <c r="D98" s="1">
        <v>3.5</v>
      </c>
      <c r="E98" s="1">
        <v>57</v>
      </c>
      <c r="F98" s="1">
        <v>60</v>
      </c>
      <c r="G98" s="1">
        <v>3.2</v>
      </c>
      <c r="H98" s="1">
        <v>3.2</v>
      </c>
      <c r="I98" s="1">
        <v>3.2</v>
      </c>
      <c r="J98" s="2">
        <f t="shared" si="30"/>
        <v>3</v>
      </c>
    </row>
    <row r="99" spans="1:10" ht="150" outlineLevel="3">
      <c r="A99" s="16" t="s">
        <v>193</v>
      </c>
      <c r="B99" s="17" t="s">
        <v>194</v>
      </c>
      <c r="C99" s="17" t="s">
        <v>177</v>
      </c>
      <c r="D99" s="1">
        <v>0</v>
      </c>
      <c r="E99" s="1">
        <v>105</v>
      </c>
      <c r="F99" s="1">
        <v>105</v>
      </c>
      <c r="G99" s="1">
        <v>70</v>
      </c>
      <c r="H99" s="1">
        <v>70</v>
      </c>
      <c r="I99" s="1">
        <v>70</v>
      </c>
      <c r="J99" s="2">
        <f t="shared" si="30"/>
        <v>0</v>
      </c>
    </row>
    <row r="100" spans="1:10" ht="93.75" outlineLevel="3">
      <c r="A100" s="16" t="s">
        <v>195</v>
      </c>
      <c r="B100" s="17" t="s">
        <v>160</v>
      </c>
      <c r="C100" s="17" t="s">
        <v>177</v>
      </c>
      <c r="D100" s="1">
        <v>338</v>
      </c>
      <c r="E100" s="1">
        <v>2266.1</v>
      </c>
      <c r="F100" s="1">
        <v>2293</v>
      </c>
      <c r="G100" s="1">
        <v>715.8</v>
      </c>
      <c r="H100" s="1">
        <v>715.8</v>
      </c>
      <c r="I100" s="1">
        <v>715.8</v>
      </c>
      <c r="J100" s="2">
        <f t="shared" si="30"/>
        <v>26.900000000000091</v>
      </c>
    </row>
    <row r="101" spans="1:10" ht="112.5" outlineLevel="3">
      <c r="A101" s="16" t="s">
        <v>196</v>
      </c>
      <c r="B101" s="17" t="s">
        <v>175</v>
      </c>
      <c r="C101" s="17" t="s">
        <v>177</v>
      </c>
      <c r="D101" s="1">
        <v>619.70000000000005</v>
      </c>
      <c r="E101" s="1">
        <v>1884.8</v>
      </c>
      <c r="F101" s="1">
        <v>1900</v>
      </c>
      <c r="G101" s="1">
        <v>753.7</v>
      </c>
      <c r="H101" s="1">
        <v>753.7</v>
      </c>
      <c r="I101" s="1">
        <v>753.7</v>
      </c>
      <c r="J101" s="2">
        <f t="shared" si="30"/>
        <v>15.200000000000045</v>
      </c>
    </row>
    <row r="102" spans="1:10" ht="93.75" outlineLevel="3">
      <c r="A102" s="16" t="s">
        <v>330</v>
      </c>
      <c r="B102" s="17" t="s">
        <v>331</v>
      </c>
      <c r="C102" s="17" t="s">
        <v>199</v>
      </c>
      <c r="D102" s="1">
        <v>0</v>
      </c>
      <c r="E102" s="1">
        <v>0</v>
      </c>
      <c r="F102" s="1">
        <v>20</v>
      </c>
      <c r="G102" s="1">
        <v>0</v>
      </c>
      <c r="H102" s="1">
        <v>0</v>
      </c>
      <c r="I102" s="1">
        <v>0</v>
      </c>
      <c r="J102" s="2">
        <f t="shared" si="30"/>
        <v>20</v>
      </c>
    </row>
    <row r="103" spans="1:10" ht="243.75" outlineLevel="3">
      <c r="A103" s="16" t="s">
        <v>197</v>
      </c>
      <c r="B103" s="17" t="s">
        <v>198</v>
      </c>
      <c r="C103" s="17" t="s">
        <v>199</v>
      </c>
      <c r="D103" s="1">
        <v>0</v>
      </c>
      <c r="E103" s="1">
        <v>50</v>
      </c>
      <c r="F103" s="1">
        <v>90</v>
      </c>
      <c r="G103" s="1">
        <v>0</v>
      </c>
      <c r="H103" s="1">
        <v>0</v>
      </c>
      <c r="I103" s="1">
        <v>0</v>
      </c>
      <c r="J103" s="2">
        <f t="shared" si="30"/>
        <v>40</v>
      </c>
    </row>
    <row r="104" spans="1:10" ht="150" outlineLevel="2">
      <c r="A104" s="12" t="s">
        <v>200</v>
      </c>
      <c r="B104" s="13" t="s">
        <v>201</v>
      </c>
      <c r="C104" s="13" t="s">
        <v>20</v>
      </c>
      <c r="D104" s="15">
        <f>SUM(D105:D108)</f>
        <v>93.4</v>
      </c>
      <c r="E104" s="15">
        <f t="shared" ref="E104:I104" si="34">SUM(E105:E108)</f>
        <v>135.5</v>
      </c>
      <c r="F104" s="15">
        <f t="shared" si="34"/>
        <v>135.80000000000001</v>
      </c>
      <c r="G104" s="15">
        <f t="shared" si="34"/>
        <v>0</v>
      </c>
      <c r="H104" s="15">
        <f t="shared" si="34"/>
        <v>0</v>
      </c>
      <c r="I104" s="15">
        <f t="shared" si="34"/>
        <v>0</v>
      </c>
      <c r="J104" s="2">
        <f t="shared" si="30"/>
        <v>0.30000000000001137</v>
      </c>
    </row>
    <row r="105" spans="1:10" ht="93.75" outlineLevel="3">
      <c r="A105" s="16" t="s">
        <v>202</v>
      </c>
      <c r="B105" s="17" t="s">
        <v>203</v>
      </c>
      <c r="C105" s="17" t="s">
        <v>98</v>
      </c>
      <c r="D105" s="1">
        <v>0</v>
      </c>
      <c r="E105" s="1">
        <v>5.8</v>
      </c>
      <c r="F105" s="1">
        <v>6</v>
      </c>
      <c r="G105" s="1">
        <v>0</v>
      </c>
      <c r="H105" s="1">
        <v>0</v>
      </c>
      <c r="I105" s="1">
        <v>0</v>
      </c>
      <c r="J105" s="2">
        <f t="shared" si="30"/>
        <v>0.20000000000000018</v>
      </c>
    </row>
    <row r="106" spans="1:10" ht="93.75" outlineLevel="3">
      <c r="A106" s="16" t="s">
        <v>204</v>
      </c>
      <c r="B106" s="17" t="s">
        <v>203</v>
      </c>
      <c r="C106" s="17" t="s">
        <v>112</v>
      </c>
      <c r="D106" s="1">
        <v>0</v>
      </c>
      <c r="E106" s="1">
        <v>7</v>
      </c>
      <c r="F106" s="1">
        <v>7</v>
      </c>
      <c r="G106" s="1">
        <v>0</v>
      </c>
      <c r="H106" s="1">
        <v>0</v>
      </c>
      <c r="I106" s="1">
        <v>0</v>
      </c>
      <c r="J106" s="2">
        <f t="shared" si="30"/>
        <v>0</v>
      </c>
    </row>
    <row r="107" spans="1:10" ht="75" outlineLevel="3">
      <c r="A107" s="16" t="s">
        <v>205</v>
      </c>
      <c r="B107" s="17" t="s">
        <v>206</v>
      </c>
      <c r="C107" s="17" t="s">
        <v>112</v>
      </c>
      <c r="D107" s="1">
        <v>93.4</v>
      </c>
      <c r="E107" s="1">
        <v>93.3</v>
      </c>
      <c r="F107" s="1">
        <v>93.4</v>
      </c>
      <c r="G107" s="1">
        <v>0</v>
      </c>
      <c r="H107" s="1">
        <v>0</v>
      </c>
      <c r="I107" s="1">
        <v>0</v>
      </c>
      <c r="J107" s="2">
        <f t="shared" si="30"/>
        <v>0.10000000000000853</v>
      </c>
    </row>
    <row r="108" spans="1:10" ht="93.75" outlineLevel="3">
      <c r="A108" s="16" t="s">
        <v>207</v>
      </c>
      <c r="B108" s="17" t="s">
        <v>203</v>
      </c>
      <c r="C108" s="17" t="s">
        <v>115</v>
      </c>
      <c r="D108" s="1">
        <v>0</v>
      </c>
      <c r="E108" s="1">
        <v>29.4</v>
      </c>
      <c r="F108" s="1">
        <v>29.4</v>
      </c>
      <c r="G108" s="1">
        <v>0</v>
      </c>
      <c r="H108" s="1">
        <v>0</v>
      </c>
      <c r="I108" s="1">
        <v>0</v>
      </c>
      <c r="J108" s="2">
        <f t="shared" si="30"/>
        <v>0</v>
      </c>
    </row>
    <row r="109" spans="1:10" outlineLevel="2">
      <c r="A109" s="12" t="s">
        <v>208</v>
      </c>
      <c r="B109" s="13" t="s">
        <v>209</v>
      </c>
      <c r="C109" s="13" t="s">
        <v>20</v>
      </c>
      <c r="D109" s="15">
        <f>SUM(D110:D125)</f>
        <v>1449.1000000000001</v>
      </c>
      <c r="E109" s="15">
        <f t="shared" ref="E109:I109" si="35">SUM(E110:E125)</f>
        <v>8978.4</v>
      </c>
      <c r="F109" s="15">
        <f t="shared" si="35"/>
        <v>9342.5499999999993</v>
      </c>
      <c r="G109" s="15">
        <f t="shared" si="35"/>
        <v>266.3</v>
      </c>
      <c r="H109" s="15">
        <f t="shared" si="35"/>
        <v>266.3</v>
      </c>
      <c r="I109" s="15">
        <f t="shared" si="35"/>
        <v>266.3</v>
      </c>
      <c r="J109" s="2">
        <f t="shared" si="30"/>
        <v>364.14999999999964</v>
      </c>
    </row>
    <row r="110" spans="1:10" ht="75" outlineLevel="3">
      <c r="A110" s="16" t="s">
        <v>210</v>
      </c>
      <c r="B110" s="17" t="s">
        <v>211</v>
      </c>
      <c r="C110" s="17" t="s">
        <v>212</v>
      </c>
      <c r="D110" s="1">
        <v>15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2">
        <f t="shared" si="30"/>
        <v>0</v>
      </c>
    </row>
    <row r="111" spans="1:10" ht="75" outlineLevel="3">
      <c r="A111" s="16" t="s">
        <v>213</v>
      </c>
      <c r="B111" s="17" t="s">
        <v>211</v>
      </c>
      <c r="C111" s="17" t="s">
        <v>214</v>
      </c>
      <c r="D111" s="1">
        <v>50</v>
      </c>
      <c r="E111" s="1">
        <v>0</v>
      </c>
      <c r="F111" s="1">
        <v>50</v>
      </c>
      <c r="G111" s="1">
        <v>0</v>
      </c>
      <c r="H111" s="1">
        <v>0</v>
      </c>
      <c r="I111" s="1">
        <v>0</v>
      </c>
      <c r="J111" s="2">
        <f t="shared" si="30"/>
        <v>50</v>
      </c>
    </row>
    <row r="112" spans="1:10" ht="75" outlineLevel="3">
      <c r="A112" s="16" t="s">
        <v>215</v>
      </c>
      <c r="B112" s="17" t="s">
        <v>211</v>
      </c>
      <c r="C112" s="17" t="s">
        <v>216</v>
      </c>
      <c r="D112" s="1">
        <v>10</v>
      </c>
      <c r="E112" s="1">
        <v>11.7</v>
      </c>
      <c r="F112" s="1">
        <v>12</v>
      </c>
      <c r="G112" s="1">
        <v>0</v>
      </c>
      <c r="H112" s="1">
        <v>0</v>
      </c>
      <c r="I112" s="1">
        <v>0</v>
      </c>
      <c r="J112" s="2">
        <f t="shared" si="30"/>
        <v>0.30000000000000071</v>
      </c>
    </row>
    <row r="113" spans="1:10" ht="75" outlineLevel="3">
      <c r="A113" s="16" t="s">
        <v>217</v>
      </c>
      <c r="B113" s="17" t="s">
        <v>211</v>
      </c>
      <c r="C113" s="17" t="s">
        <v>218</v>
      </c>
      <c r="D113" s="1">
        <v>5.2</v>
      </c>
      <c r="E113" s="1">
        <v>8.9</v>
      </c>
      <c r="F113" s="1">
        <v>8.9499999999999993</v>
      </c>
      <c r="G113" s="1">
        <v>0</v>
      </c>
      <c r="H113" s="1">
        <v>0</v>
      </c>
      <c r="I113" s="1">
        <v>0</v>
      </c>
      <c r="J113" s="2">
        <f t="shared" si="30"/>
        <v>4.9999999999998934E-2</v>
      </c>
    </row>
    <row r="114" spans="1:10" ht="75" outlineLevel="3">
      <c r="A114" s="16" t="s">
        <v>219</v>
      </c>
      <c r="B114" s="17" t="s">
        <v>211</v>
      </c>
      <c r="C114" s="17" t="s">
        <v>220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2">
        <f t="shared" si="30"/>
        <v>0</v>
      </c>
    </row>
    <row r="115" spans="1:10" ht="75" outlineLevel="3">
      <c r="A115" s="16" t="s">
        <v>221</v>
      </c>
      <c r="B115" s="17" t="s">
        <v>211</v>
      </c>
      <c r="C115" s="17" t="s">
        <v>29</v>
      </c>
      <c r="D115" s="1">
        <v>0</v>
      </c>
      <c r="E115" s="1">
        <v>2.4</v>
      </c>
      <c r="F115" s="1">
        <v>2.4</v>
      </c>
      <c r="G115" s="1">
        <v>0</v>
      </c>
      <c r="H115" s="1">
        <v>0</v>
      </c>
      <c r="I115" s="1">
        <v>0</v>
      </c>
      <c r="J115" s="2">
        <f t="shared" si="30"/>
        <v>0</v>
      </c>
    </row>
    <row r="116" spans="1:10" ht="93.75" outlineLevel="3">
      <c r="A116" s="16" t="s">
        <v>222</v>
      </c>
      <c r="B116" s="17" t="s">
        <v>223</v>
      </c>
      <c r="C116" s="17" t="s">
        <v>29</v>
      </c>
      <c r="D116" s="1">
        <v>0</v>
      </c>
      <c r="E116" s="1">
        <v>0.7</v>
      </c>
      <c r="F116" s="1">
        <v>2.6</v>
      </c>
      <c r="G116" s="1">
        <v>0</v>
      </c>
      <c r="H116" s="1">
        <v>0</v>
      </c>
      <c r="I116" s="1">
        <v>0</v>
      </c>
      <c r="J116" s="2">
        <f t="shared" si="30"/>
        <v>1.9000000000000001</v>
      </c>
    </row>
    <row r="117" spans="1:10" ht="75" outlineLevel="3">
      <c r="A117" s="16" t="s">
        <v>224</v>
      </c>
      <c r="B117" s="17" t="s">
        <v>211</v>
      </c>
      <c r="C117" s="17" t="s">
        <v>225</v>
      </c>
      <c r="D117" s="1">
        <v>385.3</v>
      </c>
      <c r="E117" s="1">
        <v>1068.8</v>
      </c>
      <c r="F117" s="1">
        <v>1200</v>
      </c>
      <c r="G117" s="1">
        <v>0</v>
      </c>
      <c r="H117" s="1">
        <v>0</v>
      </c>
      <c r="I117" s="1">
        <v>0</v>
      </c>
      <c r="J117" s="2">
        <f t="shared" si="30"/>
        <v>131.20000000000005</v>
      </c>
    </row>
    <row r="118" spans="1:10" ht="75" outlineLevel="3">
      <c r="A118" s="16" t="s">
        <v>226</v>
      </c>
      <c r="B118" s="17" t="s">
        <v>211</v>
      </c>
      <c r="C118" s="17" t="s">
        <v>227</v>
      </c>
      <c r="D118" s="1">
        <v>2</v>
      </c>
      <c r="E118" s="1">
        <v>2</v>
      </c>
      <c r="F118" s="1">
        <v>2</v>
      </c>
      <c r="G118" s="1">
        <v>0</v>
      </c>
      <c r="H118" s="1">
        <v>0</v>
      </c>
      <c r="I118" s="1">
        <v>0</v>
      </c>
      <c r="J118" s="2">
        <f t="shared" si="30"/>
        <v>0</v>
      </c>
    </row>
    <row r="119" spans="1:10" ht="75" outlineLevel="3">
      <c r="A119" s="16" t="s">
        <v>228</v>
      </c>
      <c r="B119" s="17" t="s">
        <v>211</v>
      </c>
      <c r="C119" s="17" t="s">
        <v>161</v>
      </c>
      <c r="D119" s="1">
        <v>100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2">
        <f t="shared" si="30"/>
        <v>0</v>
      </c>
    </row>
    <row r="120" spans="1:10" ht="75" outlineLevel="3">
      <c r="A120" s="16" t="s">
        <v>229</v>
      </c>
      <c r="B120" s="17" t="s">
        <v>211</v>
      </c>
      <c r="C120" s="17" t="s">
        <v>164</v>
      </c>
      <c r="D120" s="1">
        <v>500</v>
      </c>
      <c r="E120" s="1">
        <v>7485.2</v>
      </c>
      <c r="F120" s="1">
        <v>7485.2</v>
      </c>
      <c r="G120" s="1">
        <v>0</v>
      </c>
      <c r="H120" s="1">
        <v>0</v>
      </c>
      <c r="I120" s="1">
        <v>0</v>
      </c>
      <c r="J120" s="2">
        <f t="shared" si="30"/>
        <v>0</v>
      </c>
    </row>
    <row r="121" spans="1:10" ht="75" outlineLevel="3">
      <c r="A121" s="16" t="s">
        <v>230</v>
      </c>
      <c r="B121" s="17" t="s">
        <v>211</v>
      </c>
      <c r="C121" s="17" t="s">
        <v>169</v>
      </c>
      <c r="D121" s="1">
        <v>20</v>
      </c>
      <c r="E121" s="1">
        <v>0</v>
      </c>
      <c r="F121" s="1">
        <v>7</v>
      </c>
      <c r="G121" s="1">
        <v>18</v>
      </c>
      <c r="H121" s="1">
        <v>18</v>
      </c>
      <c r="I121" s="1">
        <v>18</v>
      </c>
      <c r="J121" s="2">
        <f t="shared" si="30"/>
        <v>7</v>
      </c>
    </row>
    <row r="122" spans="1:10" ht="75" outlineLevel="3">
      <c r="A122" s="16" t="s">
        <v>231</v>
      </c>
      <c r="B122" s="17" t="s">
        <v>232</v>
      </c>
      <c r="C122" s="17" t="s">
        <v>98</v>
      </c>
      <c r="D122" s="1">
        <v>1.2</v>
      </c>
      <c r="E122" s="1">
        <v>13.4</v>
      </c>
      <c r="F122" s="1">
        <v>15.185</v>
      </c>
      <c r="G122" s="1">
        <v>0</v>
      </c>
      <c r="H122" s="1">
        <v>0</v>
      </c>
      <c r="I122" s="1">
        <v>0</v>
      </c>
      <c r="J122" s="2">
        <f t="shared" si="30"/>
        <v>1.7850000000000001</v>
      </c>
    </row>
    <row r="123" spans="1:10" ht="75" outlineLevel="3">
      <c r="A123" s="16" t="s">
        <v>233</v>
      </c>
      <c r="B123" s="17" t="s">
        <v>234</v>
      </c>
      <c r="C123" s="17" t="s">
        <v>98</v>
      </c>
      <c r="D123" s="1">
        <v>260</v>
      </c>
      <c r="E123" s="1">
        <v>280.3</v>
      </c>
      <c r="F123" s="1">
        <v>284.96499999999997</v>
      </c>
      <c r="G123" s="1">
        <v>207</v>
      </c>
      <c r="H123" s="1">
        <v>207</v>
      </c>
      <c r="I123" s="1">
        <v>207</v>
      </c>
      <c r="J123" s="2">
        <f t="shared" si="30"/>
        <v>4.6649999999999636</v>
      </c>
    </row>
    <row r="124" spans="1:10" ht="75" outlineLevel="3">
      <c r="A124" s="16" t="s">
        <v>235</v>
      </c>
      <c r="B124" s="17" t="s">
        <v>234</v>
      </c>
      <c r="C124" s="17" t="s">
        <v>115</v>
      </c>
      <c r="D124" s="1">
        <v>2.7</v>
      </c>
      <c r="E124" s="1">
        <v>2.7</v>
      </c>
      <c r="F124" s="1">
        <v>2.7</v>
      </c>
      <c r="G124" s="1">
        <v>0</v>
      </c>
      <c r="H124" s="1">
        <v>0</v>
      </c>
      <c r="I124" s="1">
        <v>0</v>
      </c>
      <c r="J124" s="2">
        <f t="shared" si="30"/>
        <v>0</v>
      </c>
    </row>
    <row r="125" spans="1:10" ht="75" outlineLevel="3">
      <c r="A125" s="16" t="s">
        <v>236</v>
      </c>
      <c r="B125" s="17" t="s">
        <v>234</v>
      </c>
      <c r="C125" s="17" t="s">
        <v>237</v>
      </c>
      <c r="D125" s="1">
        <v>97.7</v>
      </c>
      <c r="E125" s="1">
        <v>102.3</v>
      </c>
      <c r="F125" s="1">
        <v>269.55</v>
      </c>
      <c r="G125" s="1">
        <v>41.3</v>
      </c>
      <c r="H125" s="1">
        <v>41.3</v>
      </c>
      <c r="I125" s="1">
        <v>41.3</v>
      </c>
      <c r="J125" s="2">
        <f t="shared" si="30"/>
        <v>167.25</v>
      </c>
    </row>
    <row r="126" spans="1:10" outlineLevel="2">
      <c r="A126" s="12" t="s">
        <v>238</v>
      </c>
      <c r="B126" s="13" t="s">
        <v>239</v>
      </c>
      <c r="C126" s="13" t="s">
        <v>20</v>
      </c>
      <c r="D126" s="15">
        <f>D127</f>
        <v>38691</v>
      </c>
      <c r="E126" s="15">
        <f t="shared" ref="E126:I126" si="36">E127</f>
        <v>55063.8</v>
      </c>
      <c r="F126" s="15">
        <f t="shared" si="36"/>
        <v>55063.85</v>
      </c>
      <c r="G126" s="15">
        <f t="shared" si="36"/>
        <v>0</v>
      </c>
      <c r="H126" s="15">
        <f t="shared" si="36"/>
        <v>0</v>
      </c>
      <c r="I126" s="15">
        <f t="shared" si="36"/>
        <v>0</v>
      </c>
      <c r="J126" s="2">
        <f t="shared" si="30"/>
        <v>4.9999999995634425E-2</v>
      </c>
    </row>
    <row r="127" spans="1:10" ht="131.25" outlineLevel="3">
      <c r="A127" s="16" t="s">
        <v>240</v>
      </c>
      <c r="B127" s="17" t="s">
        <v>241</v>
      </c>
      <c r="C127" s="17" t="s">
        <v>164</v>
      </c>
      <c r="D127" s="1">
        <v>38691</v>
      </c>
      <c r="E127" s="1">
        <v>55063.8</v>
      </c>
      <c r="F127" s="1">
        <v>55063.85</v>
      </c>
      <c r="G127" s="1">
        <v>0</v>
      </c>
      <c r="H127" s="1">
        <v>0</v>
      </c>
      <c r="I127" s="1">
        <v>0</v>
      </c>
      <c r="J127" s="2">
        <f t="shared" si="30"/>
        <v>4.9999999995634425E-2</v>
      </c>
    </row>
    <row r="128" spans="1:10" outlineLevel="1">
      <c r="A128" s="12" t="s">
        <v>242</v>
      </c>
      <c r="B128" s="13" t="s">
        <v>243</v>
      </c>
      <c r="C128" s="13" t="s">
        <v>20</v>
      </c>
      <c r="D128" s="15">
        <v>0</v>
      </c>
      <c r="E128" s="15">
        <v>180.5</v>
      </c>
      <c r="F128" s="15">
        <v>0</v>
      </c>
      <c r="G128" s="15">
        <v>0</v>
      </c>
      <c r="H128" s="15">
        <v>0</v>
      </c>
      <c r="I128" s="15">
        <v>0</v>
      </c>
      <c r="J128" s="2">
        <f t="shared" si="30"/>
        <v>-180.5</v>
      </c>
    </row>
    <row r="129" spans="1:10" outlineLevel="2">
      <c r="A129" s="12" t="s">
        <v>244</v>
      </c>
      <c r="B129" s="13" t="s">
        <v>245</v>
      </c>
      <c r="C129" s="13" t="s">
        <v>20</v>
      </c>
      <c r="D129" s="15">
        <v>0</v>
      </c>
      <c r="E129" s="15">
        <v>180.5</v>
      </c>
      <c r="F129" s="15">
        <v>0</v>
      </c>
      <c r="G129" s="15">
        <v>0</v>
      </c>
      <c r="H129" s="15">
        <v>0</v>
      </c>
      <c r="I129" s="15">
        <v>0</v>
      </c>
      <c r="J129" s="2">
        <f t="shared" si="30"/>
        <v>-180.5</v>
      </c>
    </row>
    <row r="130" spans="1:10" ht="37.5" outlineLevel="3">
      <c r="A130" s="16" t="s">
        <v>246</v>
      </c>
      <c r="B130" s="17" t="s">
        <v>247</v>
      </c>
      <c r="C130" s="17" t="s">
        <v>98</v>
      </c>
      <c r="D130" s="1">
        <v>0</v>
      </c>
      <c r="E130" s="1">
        <v>70</v>
      </c>
      <c r="F130" s="1">
        <v>0</v>
      </c>
      <c r="G130" s="1">
        <v>0</v>
      </c>
      <c r="H130" s="1">
        <v>0</v>
      </c>
      <c r="I130" s="1">
        <v>0</v>
      </c>
      <c r="J130" s="2">
        <f t="shared" si="30"/>
        <v>-70</v>
      </c>
    </row>
    <row r="131" spans="1:10" ht="75" outlineLevel="3">
      <c r="A131" s="16" t="s">
        <v>248</v>
      </c>
      <c r="B131" s="17" t="s">
        <v>247</v>
      </c>
      <c r="C131" s="17" t="s">
        <v>115</v>
      </c>
      <c r="D131" s="1">
        <v>0</v>
      </c>
      <c r="E131" s="1">
        <v>110.5</v>
      </c>
      <c r="F131" s="1">
        <v>0</v>
      </c>
      <c r="G131" s="1">
        <v>0</v>
      </c>
      <c r="H131" s="1">
        <v>0</v>
      </c>
      <c r="I131" s="1">
        <v>0</v>
      </c>
      <c r="J131" s="2">
        <f t="shared" si="30"/>
        <v>-110.5</v>
      </c>
    </row>
    <row r="132" spans="1:10">
      <c r="A132" s="12" t="s">
        <v>249</v>
      </c>
      <c r="B132" s="13" t="s">
        <v>250</v>
      </c>
      <c r="C132" s="13" t="s">
        <v>20</v>
      </c>
      <c r="D132" s="14">
        <f>D133+D164+D168+D171</f>
        <v>1813805.3000000003</v>
      </c>
      <c r="E132" s="14">
        <f t="shared" ref="E132:I132" si="37">E133+E164+E168+E171</f>
        <v>1533706.8000000003</v>
      </c>
      <c r="F132" s="14">
        <f>F133+F164+F168+F171</f>
        <v>1852762.2000000002</v>
      </c>
      <c r="G132" s="14">
        <f t="shared" si="37"/>
        <v>1734019.7</v>
      </c>
      <c r="H132" s="14">
        <f t="shared" si="37"/>
        <v>1591337.5</v>
      </c>
      <c r="I132" s="14">
        <f t="shared" si="37"/>
        <v>1545835.3</v>
      </c>
      <c r="J132" s="2">
        <f t="shared" si="30"/>
        <v>319055.39999999991</v>
      </c>
    </row>
    <row r="133" spans="1:10" ht="56.25" outlineLevel="1">
      <c r="A133" s="12" t="s">
        <v>251</v>
      </c>
      <c r="B133" s="13" t="s">
        <v>252</v>
      </c>
      <c r="C133" s="13" t="s">
        <v>20</v>
      </c>
      <c r="D133" s="15">
        <f>D134+D137+D151+D162</f>
        <v>1816315.2000000002</v>
      </c>
      <c r="E133" s="15">
        <f>E134+E137+E151+E162</f>
        <v>1536216.7000000002</v>
      </c>
      <c r="F133" s="15">
        <f t="shared" ref="F133:I133" si="38">F134+F137+F151+F162</f>
        <v>1855272.1</v>
      </c>
      <c r="G133" s="15">
        <f t="shared" si="38"/>
        <v>1734019.7</v>
      </c>
      <c r="H133" s="15">
        <f t="shared" si="38"/>
        <v>1591337.5</v>
      </c>
      <c r="I133" s="15">
        <f t="shared" si="38"/>
        <v>1545835.3</v>
      </c>
      <c r="J133" s="2">
        <f t="shared" si="30"/>
        <v>319055.39999999991</v>
      </c>
    </row>
    <row r="134" spans="1:10" ht="37.5" outlineLevel="2">
      <c r="A134" s="12" t="s">
        <v>253</v>
      </c>
      <c r="B134" s="13" t="s">
        <v>254</v>
      </c>
      <c r="C134" s="13" t="s">
        <v>20</v>
      </c>
      <c r="D134" s="15">
        <f>SUM(D135:D136)</f>
        <v>83481.100000000006</v>
      </c>
      <c r="E134" s="15">
        <f t="shared" ref="E134:F134" si="39">SUM(E135:E136)</f>
        <v>123702.3</v>
      </c>
      <c r="F134" s="15">
        <f t="shared" si="39"/>
        <v>130659.1</v>
      </c>
      <c r="G134" s="15">
        <f>SUM(G135:G136)</f>
        <v>135166.9</v>
      </c>
      <c r="H134" s="15">
        <f t="shared" ref="H134" si="40">SUM(H135:H136)</f>
        <v>0</v>
      </c>
      <c r="I134" s="15">
        <f t="shared" ref="I134" si="41">SUM(I135:I136)</f>
        <v>0</v>
      </c>
      <c r="J134" s="2">
        <f t="shared" si="30"/>
        <v>6956.8000000000029</v>
      </c>
    </row>
    <row r="135" spans="1:10" ht="56.25" outlineLevel="3">
      <c r="A135" s="16" t="s">
        <v>255</v>
      </c>
      <c r="B135" s="17" t="s">
        <v>256</v>
      </c>
      <c r="C135" s="17" t="s">
        <v>257</v>
      </c>
      <c r="D135" s="1">
        <v>83481.100000000006</v>
      </c>
      <c r="E135" s="1">
        <v>76524.3</v>
      </c>
      <c r="F135" s="1">
        <f t="shared" ref="F135:F173" si="42">D135</f>
        <v>83481.100000000006</v>
      </c>
      <c r="G135" s="1">
        <v>135166.9</v>
      </c>
      <c r="H135" s="1">
        <v>0</v>
      </c>
      <c r="I135" s="1">
        <v>0</v>
      </c>
      <c r="J135" s="2">
        <f t="shared" si="30"/>
        <v>6956.8000000000029</v>
      </c>
    </row>
    <row r="136" spans="1:10" ht="56.25" outlineLevel="3">
      <c r="A136" s="16" t="s">
        <v>258</v>
      </c>
      <c r="B136" s="17" t="s">
        <v>259</v>
      </c>
      <c r="C136" s="17" t="s">
        <v>257</v>
      </c>
      <c r="D136" s="1">
        <v>0</v>
      </c>
      <c r="E136" s="1">
        <v>47178</v>
      </c>
      <c r="F136" s="1">
        <v>47178</v>
      </c>
      <c r="G136" s="1">
        <v>0</v>
      </c>
      <c r="H136" s="1">
        <v>0</v>
      </c>
      <c r="I136" s="1">
        <v>0</v>
      </c>
      <c r="J136" s="2">
        <f t="shared" si="30"/>
        <v>0</v>
      </c>
    </row>
    <row r="137" spans="1:10" ht="37.5" outlineLevel="2">
      <c r="A137" s="12" t="s">
        <v>260</v>
      </c>
      <c r="B137" s="13" t="s">
        <v>261</v>
      </c>
      <c r="C137" s="13" t="s">
        <v>20</v>
      </c>
      <c r="D137" s="15">
        <f>SUM(D138:D150)</f>
        <v>395077</v>
      </c>
      <c r="E137" s="15">
        <f>SUM(E138:E150)</f>
        <v>313519.5</v>
      </c>
      <c r="F137" s="15">
        <f t="shared" ref="F137:I137" si="43">SUM(F138:F150)</f>
        <v>407858.60000000003</v>
      </c>
      <c r="G137" s="15">
        <f t="shared" si="43"/>
        <v>239597.8</v>
      </c>
      <c r="H137" s="15">
        <f t="shared" si="43"/>
        <v>232457.80000000005</v>
      </c>
      <c r="I137" s="15">
        <f t="shared" si="43"/>
        <v>233782.10000000003</v>
      </c>
      <c r="J137" s="2">
        <f t="shared" si="30"/>
        <v>94339.100000000035</v>
      </c>
    </row>
    <row r="138" spans="1:10" ht="131.25" outlineLevel="3">
      <c r="A138" s="16" t="s">
        <v>262</v>
      </c>
      <c r="B138" s="17" t="s">
        <v>263</v>
      </c>
      <c r="C138" s="17" t="s">
        <v>98</v>
      </c>
      <c r="D138" s="1">
        <v>99333.4</v>
      </c>
      <c r="E138" s="1">
        <v>57882.9</v>
      </c>
      <c r="F138" s="1">
        <f t="shared" si="42"/>
        <v>99333.4</v>
      </c>
      <c r="G138" s="1">
        <v>0</v>
      </c>
      <c r="H138" s="1">
        <v>0</v>
      </c>
      <c r="I138" s="1">
        <v>0</v>
      </c>
      <c r="J138" s="2">
        <f t="shared" si="30"/>
        <v>41450.499999999993</v>
      </c>
    </row>
    <row r="139" spans="1:10" ht="93.75" outlineLevel="3">
      <c r="A139" s="16" t="s">
        <v>264</v>
      </c>
      <c r="B139" s="17" t="s">
        <v>265</v>
      </c>
      <c r="C139" s="17" t="s">
        <v>98</v>
      </c>
      <c r="D139" s="1">
        <v>3808.6</v>
      </c>
      <c r="E139" s="1">
        <v>2437.1999999999998</v>
      </c>
      <c r="F139" s="1">
        <f t="shared" si="42"/>
        <v>3808.6</v>
      </c>
      <c r="G139" s="1">
        <v>0</v>
      </c>
      <c r="H139" s="1">
        <v>0</v>
      </c>
      <c r="I139" s="1">
        <v>0</v>
      </c>
      <c r="J139" s="2">
        <f t="shared" si="30"/>
        <v>1371.4</v>
      </c>
    </row>
    <row r="140" spans="1:10" ht="37.5" outlineLevel="3">
      <c r="A140" s="16" t="s">
        <v>266</v>
      </c>
      <c r="B140" s="17" t="s">
        <v>267</v>
      </c>
      <c r="C140" s="17" t="s">
        <v>98</v>
      </c>
      <c r="D140" s="1">
        <v>2200.8000000000002</v>
      </c>
      <c r="E140" s="1">
        <v>2200.8000000000002</v>
      </c>
      <c r="F140" s="1">
        <f t="shared" si="42"/>
        <v>2200.8000000000002</v>
      </c>
      <c r="G140" s="1">
        <v>0</v>
      </c>
      <c r="H140" s="1">
        <v>0</v>
      </c>
      <c r="I140" s="1">
        <v>0</v>
      </c>
      <c r="J140" s="2">
        <f t="shared" si="30"/>
        <v>0</v>
      </c>
    </row>
    <row r="141" spans="1:10" ht="37.5" outlineLevel="3">
      <c r="A141" s="16" t="s">
        <v>268</v>
      </c>
      <c r="B141" s="17" t="s">
        <v>269</v>
      </c>
      <c r="C141" s="17" t="s">
        <v>98</v>
      </c>
      <c r="D141" s="1">
        <v>26464.9</v>
      </c>
      <c r="E141" s="1">
        <v>23632.9</v>
      </c>
      <c r="F141" s="1">
        <f>D141+8704.7</f>
        <v>35169.600000000006</v>
      </c>
      <c r="G141" s="1">
        <f>359.4+13425.7+1980+1771.3</f>
        <v>17536.400000000001</v>
      </c>
      <c r="H141" s="1">
        <f>359.3+13469+1771.3</f>
        <v>15599.599999999999</v>
      </c>
      <c r="I141" s="1">
        <f>359.4+13511.9+1771.3</f>
        <v>15642.599999999999</v>
      </c>
      <c r="J141" s="2">
        <f t="shared" ref="J141:J173" si="44">F141-E141</f>
        <v>11536.700000000004</v>
      </c>
    </row>
    <row r="142" spans="1:10" ht="75" outlineLevel="3">
      <c r="A142" s="16" t="s">
        <v>270</v>
      </c>
      <c r="B142" s="17" t="s">
        <v>271</v>
      </c>
      <c r="C142" s="17" t="s">
        <v>112</v>
      </c>
      <c r="D142" s="1">
        <v>8804.6</v>
      </c>
      <c r="E142" s="1">
        <v>7667.4</v>
      </c>
      <c r="F142" s="1">
        <f t="shared" si="42"/>
        <v>8804.6</v>
      </c>
      <c r="G142" s="1">
        <f>3435.7+5338.3</f>
        <v>8774</v>
      </c>
      <c r="H142" s="1">
        <f>4713.2+5338.3</f>
        <v>10051.5</v>
      </c>
      <c r="I142" s="1">
        <f>4713.2+5931.4</f>
        <v>10644.599999999999</v>
      </c>
      <c r="J142" s="2">
        <f t="shared" si="44"/>
        <v>1137.2000000000007</v>
      </c>
    </row>
    <row r="143" spans="1:10" ht="75" outlineLevel="3">
      <c r="A143" s="16" t="s">
        <v>272</v>
      </c>
      <c r="B143" s="17" t="s">
        <v>269</v>
      </c>
      <c r="C143" s="17" t="s">
        <v>112</v>
      </c>
      <c r="D143" s="1">
        <v>19746.400000000001</v>
      </c>
      <c r="E143" s="1">
        <v>15317.3</v>
      </c>
      <c r="F143" s="1">
        <f t="shared" si="42"/>
        <v>19746.400000000001</v>
      </c>
      <c r="G143" s="1">
        <f>7380.3+2392.9</f>
        <v>9773.2000000000007</v>
      </c>
      <c r="H143" s="1">
        <f t="shared" ref="H143:I143" si="45">7380.3+2392.9</f>
        <v>9773.2000000000007</v>
      </c>
      <c r="I143" s="1">
        <f t="shared" si="45"/>
        <v>9773.2000000000007</v>
      </c>
      <c r="J143" s="2">
        <f t="shared" si="44"/>
        <v>4429.1000000000022</v>
      </c>
    </row>
    <row r="144" spans="1:10" ht="37.5" outlineLevel="3">
      <c r="A144" s="16" t="s">
        <v>273</v>
      </c>
      <c r="B144" s="17" t="s">
        <v>274</v>
      </c>
      <c r="C144" s="17" t="s">
        <v>275</v>
      </c>
      <c r="D144" s="1">
        <v>6245.2</v>
      </c>
      <c r="E144" s="1">
        <v>6245.2</v>
      </c>
      <c r="F144" s="1">
        <f t="shared" si="42"/>
        <v>6245.2</v>
      </c>
      <c r="G144" s="1">
        <v>0</v>
      </c>
      <c r="H144" s="1">
        <v>0</v>
      </c>
      <c r="I144" s="1">
        <v>0</v>
      </c>
      <c r="J144" s="2">
        <f t="shared" si="44"/>
        <v>0</v>
      </c>
    </row>
    <row r="145" spans="1:10" ht="37.5" outlineLevel="3">
      <c r="A145" s="16" t="s">
        <v>276</v>
      </c>
      <c r="B145" s="17" t="s">
        <v>269</v>
      </c>
      <c r="C145" s="17" t="s">
        <v>275</v>
      </c>
      <c r="D145" s="1">
        <v>69911.5</v>
      </c>
      <c r="E145" s="1">
        <v>58125.3</v>
      </c>
      <c r="F145" s="1">
        <f t="shared" si="42"/>
        <v>69911.5</v>
      </c>
      <c r="G145" s="1">
        <f>79945.3+188.7</f>
        <v>80134</v>
      </c>
      <c r="H145" s="1">
        <v>79945.3</v>
      </c>
      <c r="I145" s="1">
        <v>79945.3</v>
      </c>
      <c r="J145" s="2">
        <f t="shared" si="44"/>
        <v>11786.199999999997</v>
      </c>
    </row>
    <row r="146" spans="1:10" ht="56.25" outlineLevel="3">
      <c r="A146" s="16" t="s">
        <v>277</v>
      </c>
      <c r="B146" s="17" t="s">
        <v>278</v>
      </c>
      <c r="C146" s="17" t="s">
        <v>279</v>
      </c>
      <c r="D146" s="1">
        <v>26315.8</v>
      </c>
      <c r="E146" s="1">
        <v>25090.1</v>
      </c>
      <c r="F146" s="1">
        <f t="shared" si="42"/>
        <v>26315.8</v>
      </c>
      <c r="G146" s="1">
        <v>0</v>
      </c>
      <c r="H146" s="1">
        <v>0</v>
      </c>
      <c r="I146" s="1">
        <v>0</v>
      </c>
      <c r="J146" s="2">
        <f t="shared" si="44"/>
        <v>1225.7000000000007</v>
      </c>
    </row>
    <row r="147" spans="1:10" ht="56.25" outlineLevel="3">
      <c r="A147" s="16" t="s">
        <v>280</v>
      </c>
      <c r="B147" s="17" t="s">
        <v>269</v>
      </c>
      <c r="C147" s="17" t="s">
        <v>279</v>
      </c>
      <c r="D147" s="1">
        <v>3674.7</v>
      </c>
      <c r="E147" s="1">
        <v>1552.7</v>
      </c>
      <c r="F147" s="1">
        <f t="shared" si="42"/>
        <v>3674.7</v>
      </c>
      <c r="G147" s="1">
        <v>0</v>
      </c>
      <c r="H147" s="1">
        <v>0</v>
      </c>
      <c r="I147" s="1">
        <v>0</v>
      </c>
      <c r="J147" s="2">
        <f t="shared" si="44"/>
        <v>2122</v>
      </c>
    </row>
    <row r="148" spans="1:10" ht="75" outlineLevel="3">
      <c r="A148" s="16" t="s">
        <v>281</v>
      </c>
      <c r="B148" s="17" t="s">
        <v>282</v>
      </c>
      <c r="C148" s="17" t="s">
        <v>237</v>
      </c>
      <c r="D148" s="1">
        <v>37676</v>
      </c>
      <c r="E148" s="1">
        <v>28676</v>
      </c>
      <c r="F148" s="1">
        <f t="shared" si="42"/>
        <v>37676</v>
      </c>
      <c r="G148" s="1">
        <f>10762.3+27674.6</f>
        <v>38436.899999999994</v>
      </c>
      <c r="H148" s="1">
        <f>10414+26778.8</f>
        <v>37192.800000000003</v>
      </c>
      <c r="I148" s="1">
        <f>10724.6+27577.4</f>
        <v>38302</v>
      </c>
      <c r="J148" s="2">
        <f t="shared" si="44"/>
        <v>9000</v>
      </c>
    </row>
    <row r="149" spans="1:10" ht="56.25" outlineLevel="3">
      <c r="A149" s="16" t="s">
        <v>334</v>
      </c>
      <c r="B149" s="17" t="s">
        <v>335</v>
      </c>
      <c r="C149" s="17" t="s">
        <v>237</v>
      </c>
      <c r="D149" s="1">
        <v>0</v>
      </c>
      <c r="E149" s="1">
        <v>0</v>
      </c>
      <c r="F149" s="1">
        <f t="shared" si="42"/>
        <v>0</v>
      </c>
      <c r="G149" s="1">
        <f>30.9+586.6</f>
        <v>617.5</v>
      </c>
      <c r="H149" s="1">
        <f>21.1+399.9</f>
        <v>421</v>
      </c>
      <c r="I149" s="1"/>
      <c r="J149" s="2">
        <f t="shared" si="44"/>
        <v>0</v>
      </c>
    </row>
    <row r="150" spans="1:10" ht="56.25" outlineLevel="3">
      <c r="A150" s="16" t="s">
        <v>283</v>
      </c>
      <c r="B150" s="17" t="s">
        <v>269</v>
      </c>
      <c r="C150" s="17" t="s">
        <v>237</v>
      </c>
      <c r="D150" s="1">
        <v>90895.1</v>
      </c>
      <c r="E150" s="1">
        <v>84691.7</v>
      </c>
      <c r="F150" s="1">
        <f>D150+4076.9</f>
        <v>94972</v>
      </c>
      <c r="G150" s="1">
        <f>2299.1+68072.3+5481.9+3472.5+5000</f>
        <v>84325.8</v>
      </c>
      <c r="H150" s="1">
        <f>2299.1+68072.3+5630.5+3472.5</f>
        <v>79474.400000000009</v>
      </c>
      <c r="I150" s="1">
        <f>2299.1+68072.3+5630.5+3472.5</f>
        <v>79474.400000000009</v>
      </c>
      <c r="J150" s="2">
        <f t="shared" si="44"/>
        <v>10280.300000000003</v>
      </c>
    </row>
    <row r="151" spans="1:10" ht="37.5" outlineLevel="2">
      <c r="A151" s="12" t="s">
        <v>284</v>
      </c>
      <c r="B151" s="13" t="s">
        <v>285</v>
      </c>
      <c r="C151" s="13" t="s">
        <v>20</v>
      </c>
      <c r="D151" s="15">
        <f>SUM(D152:D161)</f>
        <v>1294950</v>
      </c>
      <c r="E151" s="15">
        <f t="shared" ref="E151:I151" si="46">SUM(E152:E161)</f>
        <v>1062524.9000000001</v>
      </c>
      <c r="F151" s="15">
        <f t="shared" si="46"/>
        <v>1273947.2999999998</v>
      </c>
      <c r="G151" s="15">
        <f t="shared" si="46"/>
        <v>1312428.5</v>
      </c>
      <c r="H151" s="15">
        <f t="shared" si="46"/>
        <v>1312053.2</v>
      </c>
      <c r="I151" s="15">
        <f t="shared" si="46"/>
        <v>1312053.2</v>
      </c>
      <c r="J151" s="2">
        <f t="shared" si="44"/>
        <v>211422.39999999967</v>
      </c>
    </row>
    <row r="152" spans="1:10" ht="37.5" outlineLevel="3">
      <c r="A152" s="16" t="s">
        <v>286</v>
      </c>
      <c r="B152" s="17" t="s">
        <v>287</v>
      </c>
      <c r="C152" s="17" t="s">
        <v>98</v>
      </c>
      <c r="D152" s="1">
        <v>50131.3</v>
      </c>
      <c r="E152" s="1">
        <v>20176.8</v>
      </c>
      <c r="F152" s="1">
        <f>D152+1343.5-20646.2</f>
        <v>30828.600000000002</v>
      </c>
      <c r="G152" s="1">
        <f>8331.9+6221.7+28993+109+63.3+25.8+5.1+21.1+527.5</f>
        <v>44298.400000000001</v>
      </c>
      <c r="H152" s="1">
        <f>8331.9+6399+28993+112.1+65.2+26.4+5.1+21.7+543+0.1</f>
        <v>44497.499999999993</v>
      </c>
      <c r="I152" s="1">
        <f>8331.9+6399+28993+112.1+65.2+26.4+5.1+21.7+543+0.1</f>
        <v>44497.499999999993</v>
      </c>
      <c r="J152" s="2">
        <f t="shared" si="44"/>
        <v>10651.800000000003</v>
      </c>
    </row>
    <row r="153" spans="1:10" ht="75" outlineLevel="3">
      <c r="A153" s="16" t="s">
        <v>288</v>
      </c>
      <c r="B153" s="17" t="s">
        <v>289</v>
      </c>
      <c r="C153" s="17" t="s">
        <v>98</v>
      </c>
      <c r="D153" s="1">
        <v>8277.6</v>
      </c>
      <c r="E153" s="1">
        <v>8277.6</v>
      </c>
      <c r="F153" s="1">
        <f t="shared" si="42"/>
        <v>8277.6</v>
      </c>
      <c r="G153" s="1">
        <f>5200.7+2022.5</f>
        <v>7223.2</v>
      </c>
      <c r="H153" s="1">
        <f>5200.7+2022.5</f>
        <v>7223.2</v>
      </c>
      <c r="I153" s="1">
        <v>7223.2</v>
      </c>
      <c r="J153" s="2">
        <f t="shared" si="44"/>
        <v>0</v>
      </c>
    </row>
    <row r="154" spans="1:10" ht="75" outlineLevel="3">
      <c r="A154" s="16" t="s">
        <v>290</v>
      </c>
      <c r="B154" s="17" t="s">
        <v>291</v>
      </c>
      <c r="C154" s="17" t="s">
        <v>98</v>
      </c>
      <c r="D154" s="1">
        <v>48.9</v>
      </c>
      <c r="E154" s="1">
        <v>48.9</v>
      </c>
      <c r="F154" s="1">
        <f t="shared" si="42"/>
        <v>48.9</v>
      </c>
      <c r="G154" s="1">
        <v>306.3</v>
      </c>
      <c r="H154" s="1">
        <v>18.7</v>
      </c>
      <c r="I154" s="1">
        <v>18.7</v>
      </c>
      <c r="J154" s="2">
        <f t="shared" si="44"/>
        <v>0</v>
      </c>
    </row>
    <row r="155" spans="1:10" ht="75" outlineLevel="3">
      <c r="A155" s="16" t="s">
        <v>292</v>
      </c>
      <c r="B155" s="17" t="s">
        <v>293</v>
      </c>
      <c r="C155" s="17" t="s">
        <v>98</v>
      </c>
      <c r="D155" s="1">
        <v>834.5</v>
      </c>
      <c r="E155" s="1">
        <v>0</v>
      </c>
      <c r="F155" s="1">
        <f t="shared" si="42"/>
        <v>834.5</v>
      </c>
      <c r="G155" s="1">
        <v>0</v>
      </c>
      <c r="H155" s="1">
        <v>0</v>
      </c>
      <c r="I155" s="1">
        <v>0</v>
      </c>
      <c r="J155" s="2">
        <f t="shared" si="44"/>
        <v>834.5</v>
      </c>
    </row>
    <row r="156" spans="1:10" ht="93.75" outlineLevel="3">
      <c r="A156" s="16" t="s">
        <v>294</v>
      </c>
      <c r="B156" s="17" t="s">
        <v>295</v>
      </c>
      <c r="C156" s="17" t="s">
        <v>98</v>
      </c>
      <c r="D156" s="1">
        <v>834.5</v>
      </c>
      <c r="E156" s="1">
        <v>0</v>
      </c>
      <c r="F156" s="1">
        <f t="shared" si="42"/>
        <v>834.5</v>
      </c>
      <c r="G156" s="1">
        <v>857</v>
      </c>
      <c r="H156" s="1">
        <v>857</v>
      </c>
      <c r="I156" s="1">
        <v>857</v>
      </c>
      <c r="J156" s="2">
        <f t="shared" si="44"/>
        <v>834.5</v>
      </c>
    </row>
    <row r="157" spans="1:10" ht="37.5" outlineLevel="3">
      <c r="A157" s="16" t="s">
        <v>296</v>
      </c>
      <c r="B157" s="17" t="s">
        <v>297</v>
      </c>
      <c r="C157" s="17" t="s">
        <v>98</v>
      </c>
      <c r="D157" s="1">
        <v>664.1</v>
      </c>
      <c r="E157" s="1">
        <v>0</v>
      </c>
      <c r="F157" s="1">
        <f t="shared" si="42"/>
        <v>664.1</v>
      </c>
      <c r="G157" s="1">
        <v>0</v>
      </c>
      <c r="H157" s="1">
        <v>0</v>
      </c>
      <c r="I157" s="1">
        <v>0</v>
      </c>
      <c r="J157" s="2">
        <f t="shared" si="44"/>
        <v>664.1</v>
      </c>
    </row>
    <row r="158" spans="1:10" ht="75" outlineLevel="3">
      <c r="A158" s="16" t="s">
        <v>298</v>
      </c>
      <c r="B158" s="17" t="s">
        <v>287</v>
      </c>
      <c r="C158" s="17" t="s">
        <v>112</v>
      </c>
      <c r="D158" s="1">
        <v>7528.7</v>
      </c>
      <c r="E158" s="1">
        <v>5278.4</v>
      </c>
      <c r="F158" s="1">
        <f t="shared" si="42"/>
        <v>7528.7</v>
      </c>
      <c r="G158" s="1">
        <v>6826</v>
      </c>
      <c r="H158" s="1">
        <v>6539.2</v>
      </c>
      <c r="I158" s="1">
        <v>6539.2</v>
      </c>
      <c r="J158" s="2">
        <f t="shared" si="44"/>
        <v>2250.3000000000002</v>
      </c>
    </row>
    <row r="159" spans="1:10" ht="56.25" outlineLevel="3">
      <c r="A159" s="16" t="s">
        <v>299</v>
      </c>
      <c r="B159" s="17" t="s">
        <v>287</v>
      </c>
      <c r="C159" s="17" t="s">
        <v>237</v>
      </c>
      <c r="D159" s="1">
        <v>5300</v>
      </c>
      <c r="E159" s="1">
        <v>4371.3</v>
      </c>
      <c r="F159" s="1">
        <f t="shared" si="42"/>
        <v>5300</v>
      </c>
      <c r="G159" s="1">
        <v>5500</v>
      </c>
      <c r="H159" s="1">
        <v>5500</v>
      </c>
      <c r="I159" s="1">
        <v>5500</v>
      </c>
      <c r="J159" s="2">
        <f t="shared" si="44"/>
        <v>928.69999999999982</v>
      </c>
    </row>
    <row r="160" spans="1:10" ht="93.75" outlineLevel="3">
      <c r="A160" s="16" t="s">
        <v>300</v>
      </c>
      <c r="B160" s="17" t="s">
        <v>333</v>
      </c>
      <c r="C160" s="17" t="s">
        <v>237</v>
      </c>
      <c r="D160" s="1">
        <v>9529.5</v>
      </c>
      <c r="E160" s="1">
        <v>6929.5</v>
      </c>
      <c r="F160" s="1">
        <f>D160-1700</f>
        <v>7829.5</v>
      </c>
      <c r="G160" s="1">
        <v>9297.6</v>
      </c>
      <c r="H160" s="1">
        <v>9297.6</v>
      </c>
      <c r="I160" s="1">
        <v>9297.6</v>
      </c>
      <c r="J160" s="2">
        <f t="shared" si="44"/>
        <v>900</v>
      </c>
    </row>
    <row r="161" spans="1:10" ht="56.25" outlineLevel="3">
      <c r="A161" s="16" t="s">
        <v>301</v>
      </c>
      <c r="B161" s="17" t="s">
        <v>302</v>
      </c>
      <c r="C161" s="17" t="s">
        <v>237</v>
      </c>
      <c r="D161" s="1">
        <v>1211800.8999999999</v>
      </c>
      <c r="E161" s="1">
        <v>1017442.4</v>
      </c>
      <c r="F161" s="1">
        <f>D161</f>
        <v>1211800.8999999999</v>
      </c>
      <c r="G161" s="1">
        <v>1238120</v>
      </c>
      <c r="H161" s="1">
        <v>1238120</v>
      </c>
      <c r="I161" s="1">
        <v>1238120</v>
      </c>
      <c r="J161" s="2">
        <f t="shared" si="44"/>
        <v>194358.49999999988</v>
      </c>
    </row>
    <row r="162" spans="1:10" outlineLevel="2">
      <c r="A162" s="12" t="s">
        <v>303</v>
      </c>
      <c r="B162" s="13" t="s">
        <v>304</v>
      </c>
      <c r="C162" s="13" t="s">
        <v>20</v>
      </c>
      <c r="D162" s="15">
        <f>SUM(D163)</f>
        <v>42807.1</v>
      </c>
      <c r="E162" s="15">
        <f t="shared" ref="E162:I162" si="47">SUM(E163)</f>
        <v>36470</v>
      </c>
      <c r="F162" s="15">
        <f t="shared" si="47"/>
        <v>42807.1</v>
      </c>
      <c r="G162" s="15">
        <f t="shared" si="47"/>
        <v>46826.5</v>
      </c>
      <c r="H162" s="15">
        <f t="shared" si="47"/>
        <v>46826.5</v>
      </c>
      <c r="I162" s="15">
        <f t="shared" si="47"/>
        <v>0</v>
      </c>
      <c r="J162" s="2">
        <f t="shared" si="44"/>
        <v>6337.0999999999985</v>
      </c>
    </row>
    <row r="163" spans="1:10" ht="75" outlineLevel="3">
      <c r="A163" s="16" t="s">
        <v>305</v>
      </c>
      <c r="B163" s="17" t="s">
        <v>306</v>
      </c>
      <c r="C163" s="17" t="s">
        <v>237</v>
      </c>
      <c r="D163" s="1">
        <v>42807.1</v>
      </c>
      <c r="E163" s="1">
        <v>36470</v>
      </c>
      <c r="F163" s="1">
        <f t="shared" si="42"/>
        <v>42807.1</v>
      </c>
      <c r="G163" s="1">
        <f>4071.9+42754.6</f>
        <v>46826.5</v>
      </c>
      <c r="H163" s="1">
        <v>46826.5</v>
      </c>
      <c r="I163" s="1">
        <v>0</v>
      </c>
      <c r="J163" s="2">
        <f t="shared" si="44"/>
        <v>6337.0999999999985</v>
      </c>
    </row>
    <row r="164" spans="1:10" outlineLevel="1">
      <c r="A164" s="12" t="s">
        <v>307</v>
      </c>
      <c r="B164" s="13" t="s">
        <v>308</v>
      </c>
      <c r="C164" s="13" t="s">
        <v>20</v>
      </c>
      <c r="D164" s="15">
        <f>D165</f>
        <v>171.2</v>
      </c>
      <c r="E164" s="15">
        <f t="shared" ref="E164:I164" si="48">E165</f>
        <v>171.2</v>
      </c>
      <c r="F164" s="15">
        <f t="shared" si="42"/>
        <v>171.2</v>
      </c>
      <c r="G164" s="15">
        <f t="shared" si="48"/>
        <v>0</v>
      </c>
      <c r="H164" s="15">
        <f t="shared" si="48"/>
        <v>0</v>
      </c>
      <c r="I164" s="15">
        <f t="shared" si="48"/>
        <v>0</v>
      </c>
      <c r="J164" s="2">
        <f t="shared" si="44"/>
        <v>0</v>
      </c>
    </row>
    <row r="165" spans="1:10" ht="37.5" outlineLevel="2">
      <c r="A165" s="12" t="s">
        <v>309</v>
      </c>
      <c r="B165" s="13" t="s">
        <v>310</v>
      </c>
      <c r="C165" s="13" t="s">
        <v>20</v>
      </c>
      <c r="D165" s="15">
        <f>SUM(D166:D167)</f>
        <v>171.2</v>
      </c>
      <c r="E165" s="15">
        <f t="shared" ref="E165:I165" si="49">SUM(E166:E167)</f>
        <v>171.2</v>
      </c>
      <c r="F165" s="15">
        <f t="shared" si="42"/>
        <v>171.2</v>
      </c>
      <c r="G165" s="15">
        <f t="shared" si="49"/>
        <v>0</v>
      </c>
      <c r="H165" s="15">
        <f t="shared" si="49"/>
        <v>0</v>
      </c>
      <c r="I165" s="15">
        <f t="shared" si="49"/>
        <v>0</v>
      </c>
      <c r="J165" s="2">
        <f t="shared" si="44"/>
        <v>0</v>
      </c>
    </row>
    <row r="166" spans="1:10" ht="37.5" outlineLevel="3">
      <c r="A166" s="16" t="s">
        <v>311</v>
      </c>
      <c r="B166" s="17" t="s">
        <v>310</v>
      </c>
      <c r="C166" s="17" t="s">
        <v>98</v>
      </c>
      <c r="D166" s="1">
        <v>45.6</v>
      </c>
      <c r="E166" s="1">
        <v>45.6</v>
      </c>
      <c r="F166" s="1">
        <f t="shared" si="42"/>
        <v>45.6</v>
      </c>
      <c r="G166" s="1">
        <v>0</v>
      </c>
      <c r="H166" s="1">
        <v>0</v>
      </c>
      <c r="I166" s="1">
        <v>0</v>
      </c>
      <c r="J166" s="2">
        <f t="shared" si="44"/>
        <v>0</v>
      </c>
    </row>
    <row r="167" spans="1:10" ht="75" outlineLevel="3">
      <c r="A167" s="16" t="s">
        <v>312</v>
      </c>
      <c r="B167" s="17" t="s">
        <v>310</v>
      </c>
      <c r="C167" s="17" t="s">
        <v>112</v>
      </c>
      <c r="D167" s="1">
        <v>125.6</v>
      </c>
      <c r="E167" s="1">
        <v>125.6</v>
      </c>
      <c r="F167" s="1">
        <f t="shared" si="42"/>
        <v>125.6</v>
      </c>
      <c r="G167" s="1">
        <v>0</v>
      </c>
      <c r="H167" s="1">
        <v>0</v>
      </c>
      <c r="I167" s="1">
        <v>0</v>
      </c>
      <c r="J167" s="2">
        <f t="shared" si="44"/>
        <v>0</v>
      </c>
    </row>
    <row r="168" spans="1:10" ht="93.75" outlineLevel="1">
      <c r="A168" s="12" t="s">
        <v>313</v>
      </c>
      <c r="B168" s="13" t="s">
        <v>314</v>
      </c>
      <c r="C168" s="13" t="s">
        <v>20</v>
      </c>
      <c r="D168" s="15">
        <f>D169</f>
        <v>2226.6</v>
      </c>
      <c r="E168" s="15">
        <f t="shared" ref="E168:I168" si="50">E169</f>
        <v>2226.6</v>
      </c>
      <c r="F168" s="15">
        <f t="shared" si="42"/>
        <v>2226.6</v>
      </c>
      <c r="G168" s="15">
        <f t="shared" si="50"/>
        <v>0</v>
      </c>
      <c r="H168" s="15">
        <f t="shared" si="50"/>
        <v>0</v>
      </c>
      <c r="I168" s="15">
        <f t="shared" si="50"/>
        <v>0</v>
      </c>
      <c r="J168" s="2">
        <f t="shared" si="44"/>
        <v>0</v>
      </c>
    </row>
    <row r="169" spans="1:10" ht="112.5" outlineLevel="2">
      <c r="A169" s="12" t="s">
        <v>315</v>
      </c>
      <c r="B169" s="13" t="s">
        <v>316</v>
      </c>
      <c r="C169" s="13" t="s">
        <v>20</v>
      </c>
      <c r="D169" s="15">
        <f>D170</f>
        <v>2226.6</v>
      </c>
      <c r="E169" s="15">
        <f t="shared" ref="E169:I169" si="51">E170</f>
        <v>2226.6</v>
      </c>
      <c r="F169" s="15">
        <f t="shared" si="42"/>
        <v>2226.6</v>
      </c>
      <c r="G169" s="15">
        <f t="shared" si="51"/>
        <v>0</v>
      </c>
      <c r="H169" s="15">
        <f t="shared" si="51"/>
        <v>0</v>
      </c>
      <c r="I169" s="15">
        <f t="shared" si="51"/>
        <v>0</v>
      </c>
      <c r="J169" s="2">
        <f t="shared" si="44"/>
        <v>0</v>
      </c>
    </row>
    <row r="170" spans="1:10" ht="37.5" outlineLevel="3">
      <c r="A170" s="16" t="s">
        <v>317</v>
      </c>
      <c r="B170" s="17" t="s">
        <v>318</v>
      </c>
      <c r="C170" s="17" t="s">
        <v>275</v>
      </c>
      <c r="D170" s="1">
        <v>2226.6</v>
      </c>
      <c r="E170" s="1">
        <v>2226.6</v>
      </c>
      <c r="F170" s="1">
        <f t="shared" si="42"/>
        <v>2226.6</v>
      </c>
      <c r="G170" s="1">
        <v>0</v>
      </c>
      <c r="H170" s="1">
        <v>0</v>
      </c>
      <c r="I170" s="1">
        <v>0</v>
      </c>
      <c r="J170" s="2">
        <f t="shared" si="44"/>
        <v>0</v>
      </c>
    </row>
    <row r="171" spans="1:10" ht="56.25" outlineLevel="1">
      <c r="A171" s="12" t="s">
        <v>319</v>
      </c>
      <c r="B171" s="13" t="s">
        <v>320</v>
      </c>
      <c r="C171" s="13" t="s">
        <v>20</v>
      </c>
      <c r="D171" s="15">
        <f>D172</f>
        <v>-4907.7</v>
      </c>
      <c r="E171" s="15">
        <f t="shared" ref="E171:I171" si="52">E172</f>
        <v>-4907.7</v>
      </c>
      <c r="F171" s="15">
        <f t="shared" si="42"/>
        <v>-4907.7</v>
      </c>
      <c r="G171" s="15">
        <f t="shared" si="52"/>
        <v>0</v>
      </c>
      <c r="H171" s="15">
        <f t="shared" si="52"/>
        <v>0</v>
      </c>
      <c r="I171" s="15">
        <f t="shared" si="52"/>
        <v>0</v>
      </c>
      <c r="J171" s="2">
        <f t="shared" si="44"/>
        <v>0</v>
      </c>
    </row>
    <row r="172" spans="1:10" ht="56.25" outlineLevel="2">
      <c r="A172" s="12" t="s">
        <v>321</v>
      </c>
      <c r="B172" s="13" t="s">
        <v>322</v>
      </c>
      <c r="C172" s="13" t="s">
        <v>20</v>
      </c>
      <c r="D172" s="15">
        <f>D173</f>
        <v>-4907.7</v>
      </c>
      <c r="E172" s="15">
        <f t="shared" ref="E172:I172" si="53">E173</f>
        <v>-4907.7</v>
      </c>
      <c r="F172" s="15">
        <f t="shared" si="42"/>
        <v>-4907.7</v>
      </c>
      <c r="G172" s="15">
        <f t="shared" si="53"/>
        <v>0</v>
      </c>
      <c r="H172" s="15">
        <f t="shared" si="53"/>
        <v>0</v>
      </c>
      <c r="I172" s="15">
        <f t="shared" si="53"/>
        <v>0</v>
      </c>
      <c r="J172" s="2">
        <f t="shared" si="44"/>
        <v>0</v>
      </c>
    </row>
    <row r="173" spans="1:10" ht="56.25" outlineLevel="3">
      <c r="A173" s="16" t="s">
        <v>323</v>
      </c>
      <c r="B173" s="17" t="s">
        <v>324</v>
      </c>
      <c r="C173" s="17" t="s">
        <v>98</v>
      </c>
      <c r="D173" s="1">
        <v>-4907.7</v>
      </c>
      <c r="E173" s="1">
        <v>-4907.7</v>
      </c>
      <c r="F173" s="1">
        <f t="shared" si="42"/>
        <v>-4907.7</v>
      </c>
      <c r="G173" s="1">
        <v>0</v>
      </c>
      <c r="H173" s="1">
        <v>0</v>
      </c>
      <c r="I173" s="1">
        <v>0</v>
      </c>
      <c r="J173" s="2">
        <f t="shared" si="44"/>
        <v>0</v>
      </c>
    </row>
    <row r="174" spans="1:10" ht="12.75" customHeight="1">
      <c r="A174" s="18"/>
      <c r="B174" s="18"/>
      <c r="C174" s="18"/>
      <c r="D174" s="19"/>
      <c r="E174" s="19"/>
      <c r="F174" s="19"/>
      <c r="G174" s="19"/>
      <c r="H174" s="19"/>
      <c r="I174" s="19"/>
    </row>
    <row r="175" spans="1:10" ht="12.75" customHeight="1">
      <c r="A175" s="22"/>
      <c r="B175" s="23"/>
      <c r="C175" s="23"/>
      <c r="D175" s="23"/>
      <c r="E175" s="23"/>
      <c r="F175" s="23"/>
      <c r="G175" s="23"/>
      <c r="H175" s="23"/>
      <c r="I175" s="23"/>
    </row>
  </sheetData>
  <mergeCells count="10">
    <mergeCell ref="A175:I175"/>
    <mergeCell ref="B3:C3"/>
    <mergeCell ref="A1:I1"/>
    <mergeCell ref="A6:I6"/>
    <mergeCell ref="A7:B7"/>
    <mergeCell ref="C7:C8"/>
    <mergeCell ref="D7:D8"/>
    <mergeCell ref="E7:E8"/>
    <mergeCell ref="F7:F8"/>
    <mergeCell ref="G7:I7"/>
  </mergeCells>
  <pageMargins left="0.70866141732283472" right="0.34" top="0.31" bottom="0.31" header="0.31496062992125984" footer="0.31496062992125984"/>
  <pageSetup paperSize="9" scale="48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0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Реестр источников доходов бюджета МО ГО &quot;Усинск&quot;&lt;/VariantName&gt;&#10;  &lt;VariantLink&gt;1070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031864A-47E4-4E4C-9B0B-EB4690C492E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Полякова Надежда Семеновна</cp:lastModifiedBy>
  <cp:lastPrinted>2021-11-12T08:22:06Z</cp:lastPrinted>
  <dcterms:created xsi:type="dcterms:W3CDTF">2021-11-02T07:09:46Z</dcterms:created>
  <dcterms:modified xsi:type="dcterms:W3CDTF">2021-11-12T08:22:08Z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Реестр источников доходов бюджета МО ГО _Усинск_(2).xlsx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Реестр_источ_дох.xlt</vt:lpwstr>
  </property>
  <property fmtid="{D5CDD505-2E9C-101B-9397-08002B2CF9AE}" pid="11" name="Локальная база">
    <vt:lpwstr>не используется</vt:lpwstr>
  </property>
</Properties>
</file>