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Мои Документы\МУНПРОГРАММЫ\2023 год\ОТЧЕТ\"/>
    </mc:Choice>
  </mc:AlternateContent>
  <bookViews>
    <workbookView xWindow="0" yWindow="0" windowWidth="28770" windowHeight="11610" tabRatio="714" activeTab="1"/>
  </bookViews>
  <sheets>
    <sheet name="Целевые показатели" sheetId="4" r:id="rId1"/>
    <sheet name="Основные мероприятия" sheetId="18" r:id="rId2"/>
    <sheet name="Ресурсное обеспечение" sheetId="16" r:id="rId3"/>
    <sheet name="Субсидия" sheetId="23" r:id="rId4"/>
    <sheet name="Пояснительная записка" sheetId="24" r:id="rId5"/>
    <sheet name="Анкета для оценки эф-ти (2)" sheetId="25" r:id="rId6"/>
    <sheet name="Анализ соответствия баллов" sheetId="21" r:id="rId7"/>
    <sheet name="комп.план" sheetId="17" state="hidden" r:id="rId8"/>
  </sheets>
  <externalReferences>
    <externalReference r:id="rId9"/>
  </externalReferences>
  <definedNames>
    <definedName name="_xlnm.Print_Titles" localSheetId="7">комп.план!$9:$12</definedName>
    <definedName name="_xlnm.Print_Titles" localSheetId="1">'Основные мероприятия'!$3:$5</definedName>
    <definedName name="_xlnm.Print_Titles" localSheetId="2">'Ресурсное обеспечение'!$3:$5</definedName>
    <definedName name="_xlnm.Print_Titles" localSheetId="0">'Целевые показатели'!$5:$8</definedName>
    <definedName name="кп" localSheetId="5">#REF!</definedName>
    <definedName name="кп">#REF!</definedName>
    <definedName name="_xlnm.Print_Area" localSheetId="6">'Анализ соответствия баллов'!$A$1:$F$13</definedName>
    <definedName name="_xlnm.Print_Area" localSheetId="1">'Основные мероприятия'!$A$1:$J$22</definedName>
    <definedName name="_xlnm.Print_Area" localSheetId="2">'Ресурсное обеспечение'!$A$1:$F$150</definedName>
    <definedName name="округлить" localSheetId="6">#REF!</definedName>
    <definedName name="округлить" localSheetId="5">#REF!</definedName>
    <definedName name="округлить" localSheetId="7">#REF!</definedName>
    <definedName name="округлить">#REF!</definedName>
  </definedNames>
  <calcPr calcId="152511"/>
</workbook>
</file>

<file path=xl/calcChain.xml><?xml version="1.0" encoding="utf-8"?>
<calcChain xmlns="http://schemas.openxmlformats.org/spreadsheetml/2006/main">
  <c r="F27" i="25" l="1"/>
  <c r="G27" i="25" s="1"/>
  <c r="G26" i="25"/>
  <c r="H26" i="25" s="1"/>
  <c r="G25" i="25"/>
  <c r="H25" i="25" s="1"/>
  <c r="H23" i="25"/>
  <c r="G23" i="25"/>
  <c r="H22" i="25"/>
  <c r="H20" i="25" s="1"/>
  <c r="G22" i="25"/>
  <c r="G20" i="25" s="1"/>
  <c r="H21" i="25"/>
  <c r="G21" i="25"/>
  <c r="H18" i="25"/>
  <c r="G18" i="25"/>
  <c r="H17" i="25"/>
  <c r="G17" i="25"/>
  <c r="H16" i="25"/>
  <c r="G16" i="25"/>
  <c r="H15" i="25"/>
  <c r="H14" i="25" s="1"/>
  <c r="G15" i="25"/>
  <c r="G14" i="25" s="1"/>
  <c r="H13" i="25"/>
  <c r="G13" i="25"/>
  <c r="H12" i="25"/>
  <c r="G12" i="25"/>
  <c r="H11" i="25"/>
  <c r="G11" i="25"/>
  <c r="G9" i="25" s="1"/>
  <c r="H10" i="25"/>
  <c r="G10" i="25"/>
  <c r="H9" i="25"/>
  <c r="H27" i="25" l="1"/>
  <c r="H24" i="25" s="1"/>
  <c r="H31" i="25" s="1"/>
  <c r="F36" i="25" s="1"/>
  <c r="G24" i="25"/>
  <c r="G31" i="25" s="1"/>
  <c r="E20" i="4" l="1"/>
  <c r="G20" i="4" l="1"/>
  <c r="G27" i="4"/>
  <c r="D44" i="16" l="1"/>
  <c r="D34" i="16" s="1"/>
  <c r="F19" i="16"/>
  <c r="F23" i="16"/>
  <c r="F24" i="16"/>
  <c r="F44" i="16"/>
  <c r="F38" i="16"/>
  <c r="F39" i="16" s="1"/>
  <c r="F111" i="16"/>
  <c r="F94" i="16" s="1"/>
  <c r="D23" i="16"/>
  <c r="D24" i="16"/>
  <c r="E24" i="16"/>
  <c r="D19" i="16"/>
  <c r="E111" i="16" l="1"/>
  <c r="E94" i="16" s="1"/>
  <c r="E146" i="16" l="1"/>
  <c r="E89" i="16" s="1"/>
  <c r="E141" i="16"/>
  <c r="E136" i="16"/>
  <c r="E131" i="16"/>
  <c r="E126" i="16"/>
  <c r="E121" i="16"/>
  <c r="E116" i="16"/>
  <c r="E106" i="16"/>
  <c r="E101" i="16"/>
  <c r="E96" i="16"/>
  <c r="E90" i="16"/>
  <c r="E88" i="16"/>
  <c r="E87" i="16"/>
  <c r="E81" i="16"/>
  <c r="E76" i="16"/>
  <c r="E75" i="16"/>
  <c r="D75" i="16" s="1"/>
  <c r="E74" i="16"/>
  <c r="E73" i="16"/>
  <c r="E72" i="16"/>
  <c r="E66" i="16"/>
  <c r="E61" i="16"/>
  <c r="E56" i="16"/>
  <c r="E51" i="16"/>
  <c r="E49" i="16"/>
  <c r="D49" i="16" s="1"/>
  <c r="E47" i="16"/>
  <c r="D47" i="16" s="1"/>
  <c r="E44" i="16"/>
  <c r="E41" i="16" s="1"/>
  <c r="E38" i="16"/>
  <c r="E39" i="16" s="1"/>
  <c r="E26" i="16"/>
  <c r="E23" i="16"/>
  <c r="E21" i="16" s="1"/>
  <c r="E19" i="16"/>
  <c r="E16" i="16"/>
  <c r="E15" i="16"/>
  <c r="D150" i="16"/>
  <c r="D148" i="16"/>
  <c r="D147" i="16"/>
  <c r="D146" i="16" s="1"/>
  <c r="F146" i="16"/>
  <c r="F89" i="16" s="1"/>
  <c r="D145" i="16"/>
  <c r="D144" i="16"/>
  <c r="D143" i="16"/>
  <c r="D142" i="16"/>
  <c r="F141" i="16"/>
  <c r="D141" i="16" s="1"/>
  <c r="D140" i="16"/>
  <c r="D139" i="16"/>
  <c r="D138" i="16"/>
  <c r="D137" i="16"/>
  <c r="F136" i="16"/>
  <c r="D135" i="16"/>
  <c r="D134" i="16"/>
  <c r="D133" i="16"/>
  <c r="D132" i="16"/>
  <c r="F131" i="16"/>
  <c r="D131" i="16" s="1"/>
  <c r="D130" i="16"/>
  <c r="D128" i="16"/>
  <c r="D127" i="16"/>
  <c r="F126" i="16"/>
  <c r="D125" i="16"/>
  <c r="D124" i="16"/>
  <c r="D123" i="16"/>
  <c r="D122" i="16"/>
  <c r="F121" i="16"/>
  <c r="D120" i="16"/>
  <c r="D119" i="16"/>
  <c r="D118" i="16"/>
  <c r="D117" i="16"/>
  <c r="F116" i="16"/>
  <c r="D115" i="16"/>
  <c r="D113" i="16"/>
  <c r="D112" i="16"/>
  <c r="D110" i="16"/>
  <c r="D108" i="16"/>
  <c r="D107" i="16"/>
  <c r="F106" i="16"/>
  <c r="D105" i="16"/>
  <c r="D103" i="16"/>
  <c r="D102" i="16"/>
  <c r="F101" i="16"/>
  <c r="D100" i="16"/>
  <c r="D98" i="16"/>
  <c r="D97" i="16"/>
  <c r="F96" i="16"/>
  <c r="D95" i="16"/>
  <c r="D93" i="16"/>
  <c r="D92" i="16"/>
  <c r="F90" i="16"/>
  <c r="F88" i="16"/>
  <c r="F87" i="16"/>
  <c r="D85" i="16"/>
  <c r="D84" i="16"/>
  <c r="D83" i="16"/>
  <c r="D82" i="16"/>
  <c r="F81" i="16"/>
  <c r="D81" i="16" s="1"/>
  <c r="D80" i="16"/>
  <c r="D79" i="16"/>
  <c r="D78" i="16"/>
  <c r="D77" i="16"/>
  <c r="F76" i="16"/>
  <c r="D74" i="16"/>
  <c r="D73" i="16"/>
  <c r="F71" i="16"/>
  <c r="D70" i="16"/>
  <c r="D68" i="16"/>
  <c r="D67" i="16"/>
  <c r="F66" i="16"/>
  <c r="D65" i="16"/>
  <c r="D64" i="16"/>
  <c r="D63" i="16"/>
  <c r="D62" i="16"/>
  <c r="F61" i="16"/>
  <c r="D61" i="16" s="1"/>
  <c r="D60" i="16"/>
  <c r="D59" i="16"/>
  <c r="D58" i="16"/>
  <c r="D57" i="16"/>
  <c r="F56" i="16"/>
  <c r="D55" i="16"/>
  <c r="D54" i="16"/>
  <c r="D53" i="16"/>
  <c r="D52" i="16"/>
  <c r="F51" i="16"/>
  <c r="D50" i="16"/>
  <c r="D48" i="16"/>
  <c r="F46" i="16"/>
  <c r="D45" i="16"/>
  <c r="D33" i="16"/>
  <c r="D42" i="16"/>
  <c r="F41" i="16"/>
  <c r="D40" i="16"/>
  <c r="D37" i="16"/>
  <c r="D35" i="16"/>
  <c r="D32" i="16"/>
  <c r="D30" i="16"/>
  <c r="D27" i="16"/>
  <c r="F26" i="16"/>
  <c r="D25" i="16"/>
  <c r="D22" i="16"/>
  <c r="D21" i="16" s="1"/>
  <c r="D20" i="16"/>
  <c r="D17" i="16"/>
  <c r="D16" i="16" s="1"/>
  <c r="F16" i="16"/>
  <c r="F15" i="16"/>
  <c r="D15" i="16" s="1"/>
  <c r="F12" i="16"/>
  <c r="D136" i="16" l="1"/>
  <c r="D41" i="16"/>
  <c r="D87" i="16"/>
  <c r="D26" i="16"/>
  <c r="F7" i="16"/>
  <c r="D116" i="16"/>
  <c r="F91" i="16"/>
  <c r="F86" i="16" s="1"/>
  <c r="D94" i="16"/>
  <c r="D89" i="16" s="1"/>
  <c r="E91" i="16"/>
  <c r="D121" i="16"/>
  <c r="D88" i="16"/>
  <c r="D66" i="16"/>
  <c r="D96" i="16"/>
  <c r="D101" i="16"/>
  <c r="D106" i="16"/>
  <c r="D111" i="16"/>
  <c r="F33" i="16"/>
  <c r="F13" i="16" s="1"/>
  <c r="F8" i="16" s="1"/>
  <c r="E46" i="16"/>
  <c r="D46" i="16" s="1"/>
  <c r="F10" i="16"/>
  <c r="D126" i="16"/>
  <c r="E71" i="16"/>
  <c r="D71" i="16" s="1"/>
  <c r="D51" i="16"/>
  <c r="D76" i="16"/>
  <c r="E10" i="16"/>
  <c r="E86" i="16"/>
  <c r="E12" i="16"/>
  <c r="E34" i="16"/>
  <c r="E14" i="16" s="1"/>
  <c r="E9" i="16" s="1"/>
  <c r="D90" i="16"/>
  <c r="D56" i="16"/>
  <c r="E36" i="16"/>
  <c r="E7" i="16"/>
  <c r="E33" i="16"/>
  <c r="F36" i="16"/>
  <c r="F34" i="16"/>
  <c r="F31" i="16" s="1"/>
  <c r="D72" i="16"/>
  <c r="F21" i="16"/>
  <c r="D91" i="16" l="1"/>
  <c r="D86" i="16" s="1"/>
  <c r="D10" i="16"/>
  <c r="D36" i="16"/>
  <c r="D13" i="16"/>
  <c r="D8" i="16" s="1"/>
  <c r="E13" i="16"/>
  <c r="E31" i="16"/>
  <c r="F14" i="16"/>
  <c r="D12" i="16"/>
  <c r="E8" i="16" l="1"/>
  <c r="E11" i="16"/>
  <c r="F11" i="16"/>
  <c r="F9" i="16"/>
  <c r="D7" i="16"/>
  <c r="D14" i="16" l="1"/>
  <c r="D31" i="16"/>
  <c r="E6" i="16"/>
  <c r="F6" i="16"/>
  <c r="D11" i="16" l="1"/>
  <c r="D9" i="16"/>
  <c r="D6" i="16" s="1"/>
  <c r="G16" i="4"/>
  <c r="G29" i="4" l="1"/>
  <c r="G28" i="4"/>
  <c r="G26" i="4" l="1"/>
  <c r="F27" i="4"/>
  <c r="F28" i="4"/>
  <c r="F38" i="4"/>
  <c r="E28" i="4" l="1"/>
  <c r="E27" i="4"/>
  <c r="E26" i="4"/>
  <c r="F20" i="4"/>
  <c r="E29" i="4" l="1"/>
  <c r="F29" i="4"/>
  <c r="J47" i="17" l="1"/>
  <c r="I47" i="17"/>
  <c r="H45" i="17"/>
  <c r="H43" i="17"/>
  <c r="H38" i="17"/>
  <c r="H36" i="17"/>
  <c r="K35" i="17"/>
  <c r="H35" i="17" l="1"/>
  <c r="H47" i="17" s="1"/>
  <c r="K47" i="17"/>
  <c r="I33" i="17"/>
  <c r="H31" i="17"/>
  <c r="H29" i="17"/>
  <c r="H26" i="17"/>
  <c r="H24" i="17"/>
  <c r="K23" i="17"/>
  <c r="J23" i="17"/>
  <c r="H23" i="17" s="1"/>
  <c r="H21" i="17"/>
  <c r="K20" i="17"/>
  <c r="K33" i="17" s="1"/>
  <c r="J20" i="17"/>
  <c r="H16" i="17"/>
  <c r="H15" i="17"/>
  <c r="H14" i="17"/>
  <c r="H20" i="17" l="1"/>
  <c r="H33" i="17"/>
  <c r="H48" i="17" s="1"/>
  <c r="K48" i="17"/>
  <c r="J33" i="17"/>
  <c r="J48" i="17" s="1"/>
  <c r="I48" i="17"/>
  <c r="G38" i="4" l="1"/>
  <c r="F26" i="4" l="1"/>
  <c r="G25" i="4"/>
  <c r="F16" i="4"/>
  <c r="E16" i="4" l="1"/>
</calcChain>
</file>

<file path=xl/sharedStrings.xml><?xml version="1.0" encoding="utf-8"?>
<sst xmlns="http://schemas.openxmlformats.org/spreadsheetml/2006/main" count="899" uniqueCount="397">
  <si>
    <t>№ п/п</t>
  </si>
  <si>
    <t>%</t>
  </si>
  <si>
    <t>Ед. измерения</t>
  </si>
  <si>
    <t>Источник финансирования</t>
  </si>
  <si>
    <t>Муниципальная программа</t>
  </si>
  <si>
    <t>Срок начала реализации</t>
  </si>
  <si>
    <t>Статус</t>
  </si>
  <si>
    <t>Содержание автомобильных дорог общего пользования местного значения</t>
  </si>
  <si>
    <t>Основное мероприятие 1.3.</t>
  </si>
  <si>
    <t>Мероприятия, направленные на предупреждение опасного поведения участников дорожного движения</t>
  </si>
  <si>
    <t>Мероприятия, направленные на предупреждение детского дорожно-транспортного травматизма</t>
  </si>
  <si>
    <t>Муниципальная программа «Развитие транспортной системы»</t>
  </si>
  <si>
    <t>Доля протяженности автомобильных дорог общего пользования местного значения, отвечающих нормативным требованиям, в общей протяженности автомобильных дорог общего пользования местного значения</t>
  </si>
  <si>
    <t>Расчёт показателя</t>
  </si>
  <si>
    <t>общая протяженность автомобильных дорог общего пользования местного значения</t>
  </si>
  <si>
    <t>протяженность автомобильных дорог общего пользования местного значения, отвечающих нормативным требованиям</t>
  </si>
  <si>
    <t>км</t>
  </si>
  <si>
    <t>Обеспечение сохранности объектов транспортной инфраструктуры, повышение безопасности дорожного движения, повышение эффективности содержания и обслуживания, оптимизация расходов на дорожную деятельность</t>
  </si>
  <si>
    <t>Подпрограмма 1.</t>
  </si>
  <si>
    <t>Основное мероприятие 1.1.</t>
  </si>
  <si>
    <t>Основное мероприятие 1.2.</t>
  </si>
  <si>
    <t>Основное мероприятие 2.1.</t>
  </si>
  <si>
    <t>Основное мероприятие 2.2.</t>
  </si>
  <si>
    <t>Местного бюджета</t>
  </si>
  <si>
    <t>Федерального бюджета</t>
  </si>
  <si>
    <t>Развитие транспортной системы</t>
  </si>
  <si>
    <t>Подпрограмма 2</t>
  </si>
  <si>
    <t>Подпрограмма 1 «Развитие транспортной инфраструктуры и транспортного обслуживания населения»</t>
  </si>
  <si>
    <t>Общая протяженность улиц</t>
  </si>
  <si>
    <t>Основное мероприятие 1.4.</t>
  </si>
  <si>
    <t>Повышение безопасности дорожного движения</t>
  </si>
  <si>
    <t>Оборудование и содержание ледовых переправ и зимних автомобильных дорог общего пользования местного значения</t>
  </si>
  <si>
    <t xml:space="preserve">Задача 1.  Создание условий для устойчивого функционирования транспортной системы                                                                                                                                          
</t>
  </si>
  <si>
    <t>(%, в год)</t>
  </si>
  <si>
    <t>Реализация мероприятий по приведению в нормативное состояние автомобильных дорог местного значения и улиц в населенных пунктах административных центров муниципальных районов и городских (муниципальных) округов Республики Коми</t>
  </si>
  <si>
    <t>Приобретение оборудования, позволяющего в игровой форме формировать навыки безопасного поведения на уличной – дорожной сети</t>
  </si>
  <si>
    <t>Развитие транспортной инфраструктуры и транспортного обслуживания населения</t>
  </si>
  <si>
    <t>Основное мероприятие 1.5.</t>
  </si>
  <si>
    <t>Реализация отдельных мероприятий регионального проекта «Дорожная сеть» в части приведения в нормативное состояние автомобильных дорог местного значения и улиц в населенных пунктах административных центров муниципальных образований (R1)</t>
  </si>
  <si>
    <t>Транспортное обслуживание населения в границах МО ГО  «Усинск»</t>
  </si>
  <si>
    <t>Таблица 5</t>
  </si>
  <si>
    <t xml:space="preserve">Сведения
о достижении значений целевых показателей (индикаторов)
</t>
  </si>
  <si>
    <t>Наименование целевого показателя (индикатора)</t>
  </si>
  <si>
    <t>Значения целевых показателей (индикаторов) муниципальной программы, подпрограммы муниципальной программы</t>
  </si>
  <si>
    <t>Отчетный год</t>
  </si>
  <si>
    <t>Обоснование отклонений значений целевого показателя (индикатора) на конец отчетного года (при наличии)</t>
  </si>
  <si>
    <t xml:space="preserve">                  УТВЕРЖДЕНО</t>
  </si>
  <si>
    <t xml:space="preserve">              Заместитель руководителя администрации МО ГО «Усинск»</t>
  </si>
  <si>
    <t>________________/В.Г. Руденко</t>
  </si>
  <si>
    <t>«____»________________2020 г.</t>
  </si>
  <si>
    <t xml:space="preserve">Комплексный план действий по реализации муниципальной программы </t>
  </si>
  <si>
    <t>«Развитие транспортной системы» на 2020 год</t>
  </si>
  <si>
    <t>№</t>
  </si>
  <si>
    <t>Наименование основного мероприятия, ВЦП, мероприятия, контрольного события программы</t>
  </si>
  <si>
    <t>Ответственный руководитель, заместитель руководителя ОМСУ (Ф.И.О., должность)</t>
  </si>
  <si>
    <t>Ответственное структурное подразделение ОМСУ</t>
  </si>
  <si>
    <t>Ожидаемый непосредственный результат реализации основного мероприятия, ВЦП, мероприятия</t>
  </si>
  <si>
    <t>Срок окончания реализации (дата контрольного события)</t>
  </si>
  <si>
    <t>Объем ресурсного обеспечения на очередной финансовый год, тыс. руб.</t>
  </si>
  <si>
    <t>График реализации на очередной финансовый год, квартал</t>
  </si>
  <si>
    <t>Всего:</t>
  </si>
  <si>
    <t>в том числе за счет средств:</t>
  </si>
  <si>
    <t>Республиканского бюджета</t>
  </si>
  <si>
    <t>1.</t>
  </si>
  <si>
    <t>Основное мероприе 1.1.                                     Оборудование и содержание ледовых переправ и зимних автомобильных дорог общего пользования местного значения</t>
  </si>
  <si>
    <t xml:space="preserve">Бейков Е.Л., руководитель </t>
  </si>
  <si>
    <t xml:space="preserve">Управление жилищно - коммунального хозяйства </t>
  </si>
  <si>
    <t>01.01.2020 год</t>
  </si>
  <si>
    <t>31.12.2020 год</t>
  </si>
  <si>
    <t xml:space="preserve"> Филиппов Ю.В., руководитель территориального органа</t>
  </si>
  <si>
    <t>Администрация               с. Щельябож</t>
  </si>
  <si>
    <t>Старыгин В.Е., руководитель</t>
  </si>
  <si>
    <t>Отдел транспорта и связи</t>
  </si>
  <si>
    <t>Контрольное событие № 1                             Оборудование и содержание ледовых переправ - 2,75 км., содержание зимних автомобильных дорог-148,0 км</t>
  </si>
  <si>
    <t>X</t>
  </si>
  <si>
    <t>Х</t>
  </si>
  <si>
    <t>V</t>
  </si>
  <si>
    <t xml:space="preserve">Контрольное событие № 2                                 Содержание и обустройство зимней автомобильной дороги в с. Щельябож   </t>
  </si>
  <si>
    <t>Контрольное событие № 3                                Выполнение проектно-изыскательских работ по объекту: устройство и содержание  ледовой переправы через р. Печора напротив с. Щельябож протяженностью 2,2 км</t>
  </si>
  <si>
    <t>30.09.2020 год</t>
  </si>
  <si>
    <t>2.</t>
  </si>
  <si>
    <t>Основное мероприятие 1.2.                                                          Содержание автомобильных дорог общего пользования местного значения</t>
  </si>
  <si>
    <t>2.1</t>
  </si>
  <si>
    <t>Мероприятие 1.2.1. Содержание автомобильных дорог общего пользования местного значения за счет средств бюджета МО ГО «Усинск» (содержание «Подъезда к водозабору на р. Усе (от автомобильной дороги Усть-Уса - Усинск от поворота на Харьягинский - Усинск, исключая городскую черту г. Усинска)», «Подъезд к д. Акись (от автомобильной дороги «Акись - Ошкурья»), «Подъезд к д. Новикбож (от автомобильной дороги «Усть-Уса - Харьягинский»)</t>
  </si>
  <si>
    <t>Контрольное событие № 1                      Софинансирование из Республиканского бюджета на содержание автомобильных дорог общего пользования местного значения - 99%</t>
  </si>
  <si>
    <t>Основное мероприятие 1.3. Транспортное обслуживание населения в границах муниципального образования городского округа «Усинск»</t>
  </si>
  <si>
    <t>3.1</t>
  </si>
  <si>
    <t>Мероприятие 1.3.1. Пассажирские воздушные перевозки</t>
  </si>
  <si>
    <t xml:space="preserve">Контрольное событие №1                                             Доля фактически выполненных рейсов, утвержденных транспортной схемой внутримуниципальных пассажирских перевозок воздушным транспортом в труднодоступные населенные пункты не менее 90 %
</t>
  </si>
  <si>
    <t>3.2</t>
  </si>
  <si>
    <t>Мероприятие 1.3.2. Организация обслуживания населения автомобильным и речным транспортом на территории МО ГО «Усинск»</t>
  </si>
  <si>
    <t>Контрольное событие №1                                  Транспортная подвижность населения на автомобильном транспорте в общей численности населения (количество поездок на 1 чел.) не менее 7 поездок в год</t>
  </si>
  <si>
    <t>Контрольное событие №2                                                  Доля фактически выполненных рейсов, утвержденных расписанием внутримуниципальных пассажирских перевозок речным транспортом в труднодоступные населенные пункты не менее 95%</t>
  </si>
  <si>
    <t>31.10.2020 год</t>
  </si>
  <si>
    <t>Основное мероприятие 1.4. Реализация мероприятий по приведению в нормативное состояние автомобильных дорог местного значения и улиц в населенных пунктах административных центров муниципальных районов и городских (муниципальных) округов Республики Коми</t>
  </si>
  <si>
    <t>01.06.2020 год</t>
  </si>
  <si>
    <t>Контрольное событие №1                                       Ремонт  автомобильных дорог местного значения и улиц не менее 4,997 км</t>
  </si>
  <si>
    <t>Основное мероприятие 1.5.  Реализация отдельных мероприятий регионального проекта «Дорожная сеть» в части приведения в нормативное состояние автомобильных дорог местного значения и улиц в населенных пунктах административных центров муниципальных образований</t>
  </si>
  <si>
    <t>Контрольное событие №1                                        Ремонт  автомобильных дорог местного значения и улиц не менее 4,997 км</t>
  </si>
  <si>
    <t>Итого по подпрограмме 1</t>
  </si>
  <si>
    <t>Подпрограмма 2 «Повышение безопасности дорожного движения»</t>
  </si>
  <si>
    <t>4.</t>
  </si>
  <si>
    <t>Основное меропритие 2.1.  Мероприятия, направленные на предупреждение опасного поведения участников дорожного движения</t>
  </si>
  <si>
    <t>Выполнение работ по обустройству улично-дорожной сети «искусственными неровностями», обновление существующей и нанесение  новой дорожной разметки, обслуживание, изготовление и монтаж знаков дорожного движения, светофорных объектов</t>
  </si>
  <si>
    <t>4.1</t>
  </si>
  <si>
    <t>Мероприятие 2.1.1. Обслуживание и обустройство улично-дорожной сети «искусственными неровностями», обновление существующей и нанесение  новой дорожной разметки</t>
  </si>
  <si>
    <t>01.05.2020 год</t>
  </si>
  <si>
    <r>
      <t>Контрольное событие № 1                                        Выполнение работ по нанесению разметки пешеходных переходов (за 1 нанесение составляет 2877,6 м</t>
    </r>
    <r>
      <rPr>
        <i/>
        <vertAlign val="superscript"/>
        <sz val="9"/>
        <rFont val="Times New Roman"/>
        <family val="1"/>
        <charset val="204"/>
      </rPr>
      <t>2</t>
    </r>
    <r>
      <rPr>
        <i/>
        <sz val="9"/>
        <rFont val="Times New Roman"/>
        <family val="1"/>
        <charset val="204"/>
      </rPr>
      <t xml:space="preserve">, разметка наносится 3 раза за летний период); обслуживание искусственных неровностей; нанесение горизонтальной дорожной разметки проезжей части - 6024 м </t>
    </r>
    <r>
      <rPr>
        <i/>
        <vertAlign val="superscript"/>
        <sz val="9"/>
        <rFont val="Times New Roman"/>
        <family val="1"/>
        <charset val="204"/>
      </rPr>
      <t>2</t>
    </r>
  </si>
  <si>
    <t>4.2</t>
  </si>
  <si>
    <t>Мероприятие 2.1.2.  Обслуживание, изготовление и монтаж знаков дорожного движения</t>
  </si>
  <si>
    <t>Контрольное событие №1                                                  Установка новых дорожных знаков без стоек в количестве 40 шт.</t>
  </si>
  <si>
    <t xml:space="preserve">Контрольное событие № 2                                               Установка дорожных стоек в количестве 5 шт. </t>
  </si>
  <si>
    <t>Контрольное событие № 3                                     Обслуживание и текущий ремонт в количестве   696 дорожных знаков.</t>
  </si>
  <si>
    <r>
      <rPr>
        <i/>
        <sz val="9"/>
        <rFont val="Times New Roman"/>
        <family val="1"/>
        <charset val="204"/>
      </rPr>
      <t>Контрольное событие № 4</t>
    </r>
    <r>
      <rPr>
        <sz val="9"/>
        <rFont val="Times New Roman"/>
        <family val="1"/>
        <charset val="204"/>
      </rPr>
      <t xml:space="preserve">                                          </t>
    </r>
    <r>
      <rPr>
        <i/>
        <sz val="9"/>
        <rFont val="Times New Roman"/>
        <family val="1"/>
        <charset val="204"/>
      </rPr>
      <t>Замена поврежленных дорожных знаков и /или щитков в количестве 45 шт</t>
    </r>
  </si>
  <si>
    <t>4.3</t>
  </si>
  <si>
    <t>Мероприятие 2.1.3. Техническое обслуживание светофорных объектов</t>
  </si>
  <si>
    <t xml:space="preserve">01.01.2020 год </t>
  </si>
  <si>
    <t>Контрольное событие №1                           Обслуживание светофорных объектов в количестве 124 шт</t>
  </si>
  <si>
    <t>5.</t>
  </si>
  <si>
    <t>Основное мероприятие 2.2. Мероприятия, направленные на предупреждение детского дорожно-транспортного травматизма</t>
  </si>
  <si>
    <t>Орлов Ю.А., руководитель</t>
  </si>
  <si>
    <t xml:space="preserve">Управление образования </t>
  </si>
  <si>
    <t>30.06.2020 год</t>
  </si>
  <si>
    <t>Контрольное событие №1                                Приобретение мобильного автогородка в МБОУ «СОШ № 4 с углубленным изучением отдельных предметов».</t>
  </si>
  <si>
    <t xml:space="preserve">Управление образования  </t>
  </si>
  <si>
    <t>Итого по подпрограмме 2</t>
  </si>
  <si>
    <t>Всего по программе:</t>
  </si>
  <si>
    <t>Согласовано:</t>
  </si>
  <si>
    <t>Начальник отдела транспорта и связи</t>
  </si>
  <si>
    <t>В.Е. Старыгин</t>
  </si>
  <si>
    <t>«____» ____________2020 г.</t>
  </si>
  <si>
    <t>Руководитель управления ЖКХ</t>
  </si>
  <si>
    <t xml:space="preserve">Е. Л. Бейков     </t>
  </si>
  <si>
    <t>Руководитель управления экономического развития, прогнозирования и инвестиционной политики</t>
  </si>
  <si>
    <t>Л.В. Кравчун</t>
  </si>
  <si>
    <t>Руководитель Финансового управления</t>
  </si>
  <si>
    <t>С.К. Росликова</t>
  </si>
  <si>
    <t>Результаты</t>
  </si>
  <si>
    <t>Плановый срок</t>
  </si>
  <si>
    <t>Фактический срок</t>
  </si>
  <si>
    <t>запланированные</t>
  </si>
  <si>
    <t>достигнутые</t>
  </si>
  <si>
    <t>начала реализации</t>
  </si>
  <si>
    <t>окончания реализации</t>
  </si>
  <si>
    <t>Основное мероприятие 1.5.  Реализация отдельных мероприятий регионального проекта «Дорожная сеть» в части приведения в нормативное состояние автомобильных дорог местного значения и улиц в населенных пунктах административных центров муниципальных образований (R1)</t>
  </si>
  <si>
    <t>Мероприятие 2.1.1. Обслуживание и обустройство улично-дорожной сети «искусственными неровностями», обновление существующей и нанесение  новой дорожной разметки, выполнение работ по обустройству пешеходными ограждениями зон пешеходных переходов, на участках улично-дорожной сети г. Усинска, выполнение работ по изготовлению и монтажу выносных консолей</t>
  </si>
  <si>
    <t>Наименование основного мероприятия подпрограммы</t>
  </si>
  <si>
    <t>Ответственный исполнитель</t>
  </si>
  <si>
    <t>Увеличен срок доставки и оплаты, в связи с задержкой транспортной компании</t>
  </si>
  <si>
    <t>Проблемы, возникшие в ходе реализации программы, основного мероприятия</t>
  </si>
  <si>
    <t>Нет</t>
  </si>
  <si>
    <t xml:space="preserve">Информация
о ресурсном обеспечении реализации муниципальной программы за счет всех источников финансирования
</t>
  </si>
  <si>
    <t>Наименование муниципальной программмы, подпрограммы, основного мероприятия</t>
  </si>
  <si>
    <t xml:space="preserve">Кассовые расходы,
тыс. руб.
</t>
  </si>
  <si>
    <t>Таблица 7</t>
  </si>
  <si>
    <t>Методика определения ответа</t>
  </si>
  <si>
    <t>Балл</t>
  </si>
  <si>
    <t>Итоги оценки</t>
  </si>
  <si>
    <t>Блок 1. Качество формирования</t>
  </si>
  <si>
    <t>1.1.</t>
  </si>
  <si>
    <t>1.2.</t>
  </si>
  <si>
    <t>1.3.</t>
  </si>
  <si>
    <t>1.4.</t>
  </si>
  <si>
    <t>Раздел 2. Качество планирования</t>
  </si>
  <si>
    <t>2.1.</t>
  </si>
  <si>
    <t>2.2.</t>
  </si>
  <si>
    <t>2.3.</t>
  </si>
  <si>
    <t>2.4.</t>
  </si>
  <si>
    <t>Блок 2. Эффективность реализации</t>
  </si>
  <si>
    <t>Раздел 3. Качество управления программой</t>
  </si>
  <si>
    <t>3.1.</t>
  </si>
  <si>
    <t>3.2.</t>
  </si>
  <si>
    <t>3.3.</t>
  </si>
  <si>
    <t>Раздел 4. Достигнутые результаты</t>
  </si>
  <si>
    <t>4.1.</t>
  </si>
  <si>
    <t>4.2.</t>
  </si>
  <si>
    <t>ИТОГО:</t>
  </si>
  <si>
    <t>Результат оценки эффективности муниципальной программы за отчетный год</t>
  </si>
  <si>
    <t>Диапазон баллов</t>
  </si>
  <si>
    <t>Итоговая оценка муниципальной программы</t>
  </si>
  <si>
    <t>85-100</t>
  </si>
  <si>
    <t>Эффективна</t>
  </si>
  <si>
    <t>Цели и приоритеты по муниципальной программе расставлены верно, механизмы и инструменты управления муниципальной программой привели к достижению запланированных результатов.</t>
  </si>
  <si>
    <t>70-84,99</t>
  </si>
  <si>
    <t>Умеренно эффективна</t>
  </si>
  <si>
    <t>50-69,99</t>
  </si>
  <si>
    <t>Адекватна</t>
  </si>
  <si>
    <t>0-49,99</t>
  </si>
  <si>
    <t>Неэффективна</t>
  </si>
  <si>
    <t>Результаты отсутствуют</t>
  </si>
  <si>
    <t>Результаты не проявлены</t>
  </si>
  <si>
    <t>В результате оценки выявлена ошибка репрезентативности, недостаточный объем данных не позволяет анализировать муниципальную программу в качестве рейтинговой структуры и требуется анализ перечня муниципальных программ в части необходимости данной муниципальной программы и пересмотр объёмов её финансирования из  бюджета муниципального образования.</t>
  </si>
  <si>
    <t xml:space="preserve">Приложение № 2 </t>
  </si>
  <si>
    <t xml:space="preserve">Сведения
о степени выполнения основных мероприятий (мероприятий), входящих в состав подпрограмм муниципальной программы 
</t>
  </si>
  <si>
    <t>Расчет</t>
  </si>
  <si>
    <t xml:space="preserve">Приобретен мобильный городк в МБОУ «СОШ № 4 с углубленным изучением отдельных предметов»         г. Усинска  </t>
  </si>
  <si>
    <t>Таблица №8</t>
  </si>
  <si>
    <t xml:space="preserve">Вопросы для оценки </t>
  </si>
  <si>
    <t>Ответ (ДА/НЕТ коэффициент исполнения) &lt;***&gt;</t>
  </si>
  <si>
    <t>Раздел 1. Цели и "конструкция" (структуры) муниципальной программы</t>
  </si>
  <si>
    <t>(20%/4*(нет - 0 или да - 1))</t>
  </si>
  <si>
    <t>Соответствует ли цель муниципальной программы Стратегии социально-экономического развития муниципального образования (далее - Стратегия).</t>
  </si>
  <si>
    <t>Сравнение цели муниципальной программы и задачи блока, отраженной в разделе II. 
Ответ "Да" – при дословном соответствии цели программы и задачи блока.</t>
  </si>
  <si>
    <t>да</t>
  </si>
  <si>
    <t>Соответствуют ли целевые индикаторы  (показатели) муниципальной  программы, предусмотренные на отчетный год, плановым значениям целевых  индикаторов (показателей) Стратегии .</t>
  </si>
  <si>
    <t>Сравнение целевых индикаторов (показателей) муниципальной программы в таблице "Перечень и сведения о целевых индикаторах и показателях муниципальной программы" с плановым значением таблицы целевых индикаторов (показателей), установленных для достижения целей Стратегии.
Ответ "Да" - значения целевых индикаторов (показателей) муниципальной программы, предусмотренные на отчетный год, соответствуют значениям  целевых индикаторов(показателей), установленных для достижения целей Стратегии.</t>
  </si>
  <si>
    <t>Имеются ли для каждой задачи муниципальной программы соответствующие ей целевые индикаторы (показатели) программы.</t>
  </si>
  <si>
    <t>Экспертиза целевых индикаторов (показателей) муниципальной программы на основании таблицы "Перечень и сведения о целевых индикаторах и показателях муниципальной программы".
Ответ "Да" – отдельный целевой индикатор (показатель) имеется по каждой задаче муниципальной программы.</t>
  </si>
  <si>
    <t>Обеспечена ли взаимосвязь задач и целевых индикаторов (показателей) каждой подпрограммы, исключено ли дублирование взаимосвязи этих целевых  индикаторов (показателей) и с другими задачами.</t>
  </si>
  <si>
    <t>Экспертиза задач и целевых  индикаторов (показателей) каждой подпрограммы на основании таблицы "Перечень и сведения о целевых индикаторах и показателях муниципальной программы".
Ответ "Да" – имеется целевой индикатор (показатель) по каждой задаче подпрограммы и он не является целевым индикатором (показателем) по другим задачам.</t>
  </si>
  <si>
    <t>Достаточно ли состава основных мероприятий, направленных на решение конкретной задачи подпрограммы.</t>
  </si>
  <si>
    <t>нет</t>
  </si>
  <si>
    <t>Отсутствует ли 10 и более % целевых индикаторов (показателей) от общего их количества, имеющих уровень расхождений фактических и плановых значений более 30% .</t>
  </si>
  <si>
    <t xml:space="preserve">Изучение таблицы "Перечень и сведения о целевых индикаторах и показателях муниципальной программы".
Ответ "Да" - отсутствует 10 и более % целевых индикаторов (показателей) от общего их количества, имеющих уровень расхождений фактических и плановых значений более 30% (больше или меньше), что определяется путем отношения количества целевых  индикаторов (показателей), имеющих указанные расхождения, к общему количеству целевых индикаторов (показателей).
</t>
  </si>
  <si>
    <t xml:space="preserve">Отражены ли по всем основным мероприятиям количественные значения результатов их выполнения или конкретный результат, по которому возможна оценка выполнения мероприятий по итогам отчетного года.
</t>
  </si>
  <si>
    <t xml:space="preserve">Изучение  "Комплексного плана действий по реализации муниципальной программы на отчетный финансовый год и плановый период".
Ответ "Да" – по всем основным мероприятиям отражены количественные значения результатов их выполнения или конкретный результат, по которым возможна оценка выполнения мероприятий по итогам отчетного года.
</t>
  </si>
  <si>
    <t>Отражены ли «конечные» количественные показатели, характеризующие общественно значимый социально-экономический эффект .</t>
  </si>
  <si>
    <t xml:space="preserve">Изучение позиции "Ожидаемые результаты реализации муниципальной программы" паспорта муниципальной программы.
Ответ "Да" – в паспорте программы отражены «конечные» количественные показатели, характеризующие общественно значимый социально-экономический эффект.
</t>
  </si>
  <si>
    <t>Установлены и соблюдены ли сроки выполнения основных мероприятий и контрольных событий в "Комплексном плане действий по реализации муниципальной программы на отчетный финансовый год и плановый период".</t>
  </si>
  <si>
    <t>Изучение  "Комплексного плана действий по реализации муниципальной программы на отчетный финансовый год и плановый период".
Ответ "Да" – установлены и соблюдены сроки выполнения основных мероприятий и контрольных событий.</t>
  </si>
  <si>
    <t>Соблюдены ли сроки приведения муниципальной программ в соответствие с решением о  бюджете муниципального образования.</t>
  </si>
  <si>
    <t>Изучение правовых актов об утверждении  бюджета  муниципального образования (или о внесении изменений) и правовых актов о внесении изменений в муниципальную программу.
Ответ "Да" – муниципальная программа приведена в соответствие с решением  о  бюджете муниципального образования на очередной финансовый год и плановый период  в сроки и порядке,  установленном бюджетным законодательством.</t>
  </si>
  <si>
    <t>Обеспечены ли требования по открытости и прозрачности информации об исполнении муниципальной программы.</t>
  </si>
  <si>
    <t>Изучение информации о реализации программы, размещенной на официальном сайте администрации муниципального образования в сети Интернет.
Ответ "Да" - обеспечено рассмотрение годового отчета (доклада) о ходе реализации и оценке эффективности реализации муниципальной программы  за предыдущий отчетному году год  и на официальном сайте администрации муниципального образования размещены:
- нормативные правовые акты об утверждении муниципальной программы и о внесении изменений в муниципальную программу в отчетном году;
- годовой отчет (доклад) о ходе реализации и оценке эффективности реализации муниципальной программы за предыдущий отчетному году год;
- "Комплексный план действий по реализации муниципальной программы на отчетный финансовый год и плановый период" (все версии с учетом изменений, вносимых в комплексный план в течение отчетного года, в том числе с учетом последней редакции бюджета муниципального образования на отчетный год и плановый период);
- данные мониторинга реализации муниципальной программы в отчетном году.</t>
  </si>
  <si>
    <t>Какая степень выполнения основных мероприятий .</t>
  </si>
  <si>
    <t>Изучение "Комплексного плана действий по реализации муниципальной программы на отчетный финансовый год и плановый период".
Определяется показатель степени выполнения основных мероприятий за отчетный год путем отношения количества выполненных основных мероприятий в полном объеме к количеству запланированных основных мероприятий .</t>
  </si>
  <si>
    <t>Какая степень достижения плановых значений целевых индикаторов (показателей).</t>
  </si>
  <si>
    <t>Изучение данных таблицы "Перечень и сведения о целевых индикаторах и показателях муниципальной программы".
Определяется показатель степени достижения плановых значений целевых показателей (индикаторов) за год путем отношения количества целевых показателей (индикаторов), по которым достигнуты плановые значения, к количеству запланированных целевых показателей (индикаторов).</t>
  </si>
  <si>
    <t>4.3.</t>
  </si>
  <si>
    <t>Как эффективно расходовались средства  бюджета муниципального образования, предусмотренные для финансирования муниципальной программы.</t>
  </si>
  <si>
    <t>а) степень выполнения основных мероприятий, по которым предусмотрено финансирование из муниципального бюджета, за отчетный год (отношение количества выполненных основных мероприятий в полном объеме к количеству запланированных основных мероприятий).</t>
  </si>
  <si>
    <t>б) степень соответствия запланированному уровню расходов из муниципального бюджета (отношение фактических и плановых объемов финансирования муниципальной программы на конец отчетного года).</t>
  </si>
  <si>
    <t>&lt;*&gt; - Таблица представляется в формате Excel.</t>
  </si>
  <si>
    <t xml:space="preserve">&lt;**&gt; - Специалисты,  проводящие экспертизу отчетов о ходе реализации и оценке эффективности муниципальных программ, представленных ответственными исполнителями программ.
</t>
  </si>
  <si>
    <t>&lt;***&gt; - В данной таблице ответственные исполнители муниципальной программы и эксперты (годвого отчета, сводного годового отчета/доклада) заполняют только выделенные цветом ячейки в строках 1.1 - 1.4, 2.1 - 2.5, 3.1 - 3.5, 4.1 - 4.2, 4.3 "а", 4.3 "б" по графе 5 "Ответ (Да/Нет, коэффициент исполнения)". Графы 6, 7, а также результат оценки заполняются автоматически.</t>
  </si>
  <si>
    <t>Таблица №9</t>
  </si>
  <si>
    <t>Соответствие баллов качественной оценке</t>
  </si>
  <si>
    <t>Вывод&lt;*&gt;</t>
  </si>
  <si>
    <t>В целом муниципальная программа поставила перед собой четкие цели и приоритеты, является хорошо управляемой системой, но стоит обратить внимание на механизмы и инструменты по достижению её цели, чтобы достичь более высоких результатов с учетом результатов оценки качества формирования и эффективности реализации муниципальной программы и динамики изменений их оценки по сравнению с предыдущим годом (начиная с 2019 года)&lt;**&gt;.</t>
  </si>
  <si>
    <t>По муниципальной программе наблюдается "информационный разрыв" между первичными элементами (целью, задачами, мероприятиями, индикаторами/показателями), также для достижения лучших результатов необходимо пересмотреть механизмы и инструменты по достижению цели, а также провести мероприятия, направленные на повышение качества формирования и эффективности реализации муниципальной программы с учетом результатов и динамики изменений их оценки по сравнению с предыдущим годом (начиная с 2019 года)&lt;**&gt;.</t>
  </si>
  <si>
    <t>Муниципальная программа не смогла достичь запланированных результатов из-за слабости муниципальной программы, выявленной в результате оценки качества формирования и эффективности реализации муниципальной программы и динамики изменений их оценки по сравнению с предыдущим годом (начиная с 2019 года)&lt;**&gt;, и требует пересмотра в части структуры и объёмов её финансирования из  бюджета муниципального образования.</t>
  </si>
  <si>
    <t>(10%/4*(нет - 0 или да - 1))</t>
  </si>
  <si>
    <t xml:space="preserve">Голенастов В.А., руководитель </t>
  </si>
  <si>
    <t>Основное мероприятие 2.3.</t>
  </si>
  <si>
    <t>Профилактика правонарушений в общественных местах и на улице</t>
  </si>
  <si>
    <t>Основное мероприятие 1.6.</t>
  </si>
  <si>
    <t xml:space="preserve">Приведение в нормативное состояние внутрипоселковых  дорог </t>
  </si>
  <si>
    <t>Мероприятие 2.1.4. Обеспечение безопасности дорожного движения внутрипоселковых дорог</t>
  </si>
  <si>
    <t>Полетова Т.Н., руководитель территориального органа</t>
  </si>
  <si>
    <t>Дорожно-транспортные происшествия</t>
  </si>
  <si>
    <t>единиц</t>
  </si>
  <si>
    <t>Количество дорожно-транспортных происшествий</t>
  </si>
  <si>
    <t>ед. в год</t>
  </si>
  <si>
    <t>Количество транспортных средств</t>
  </si>
  <si>
    <t>тыс. ед.</t>
  </si>
  <si>
    <t>2</t>
  </si>
  <si>
    <t>Количество ледовых переправ и зимних автомобильных дорог общего пользования местного значения отвечающих нормативным требованиям</t>
  </si>
  <si>
    <t>Транспортная подвижность населения на автомобильном, воздушном и водном транспорте</t>
  </si>
  <si>
    <t>(поездок/чел.,              в год)</t>
  </si>
  <si>
    <t>на автомобильном транспорте</t>
  </si>
  <si>
    <t>(поездок/чел., в год)</t>
  </si>
  <si>
    <t>на водном транспорте</t>
  </si>
  <si>
    <t>на воздушном транспорте</t>
  </si>
  <si>
    <t>Подпрограмма  2  «Повышение безопасности дорожного движения»</t>
  </si>
  <si>
    <t>Задача 1. Повышение уровня безопасности дорожного движения</t>
  </si>
  <si>
    <t>Смертность от дорожно - транспортных происшествий</t>
  </si>
  <si>
    <t>случаев на 100 тыс. населения</t>
  </si>
  <si>
    <t xml:space="preserve">Количество лиц , погибших в результате дорожно-транспортных происшествий </t>
  </si>
  <si>
    <t>чел.</t>
  </si>
  <si>
    <t>среднегодовая численность населения</t>
  </si>
  <si>
    <t>Основное мероприятие 2.3. Профилактика правонарушений в общественных местах и на улице</t>
  </si>
  <si>
    <t>Внебюджетные источники</t>
  </si>
  <si>
    <t>↓</t>
  </si>
  <si>
    <t>↑</t>
  </si>
  <si>
    <t>Таблица 8</t>
  </si>
  <si>
    <t>Таблица 6</t>
  </si>
  <si>
    <t>N п/п</t>
  </si>
  <si>
    <t>Наименование основного мероприятия муниципальной программы</t>
  </si>
  <si>
    <t>Наименование субсидии и (или) иного межбюджетного трансферта &lt;1&gt;</t>
  </si>
  <si>
    <t>Результат использования субсидии &lt;1&gt;</t>
  </si>
  <si>
    <t>Наименование показателя ед. изм.</t>
  </si>
  <si>
    <t>Основное мероприятие 1.1. Оборудование и содержание ледовых переправ и зимних автомобильных дорог общего пользования местного значения</t>
  </si>
  <si>
    <t>Субсидия на оборудование и содержание ледовых переправ и зимних автомобильных дорог общего пользования местного значения</t>
  </si>
  <si>
    <t>Обустроены переправы и (или) обеспечено содержание зимних автомобильных дорог местного значения</t>
  </si>
  <si>
    <t>Километр; тысяча метров</t>
  </si>
  <si>
    <t>Основное мероприятие 1.2. Содержание автомобильных дорог общего пользования местного значения</t>
  </si>
  <si>
    <t>Субсидия на содержание автомобильных дорог общего пользования местного значения</t>
  </si>
  <si>
    <t xml:space="preserve">Обеспечено круглогодичное функционирование сети автомобильных дорог общего пользования, переданных в собственность муниципальных образований, предоставляемых из республиканского бюджета </t>
  </si>
  <si>
    <t>Основное мероприятие 1.3. Транспортное обслуживание населения в границах МО ГО  «Усинск»</t>
  </si>
  <si>
    <t xml:space="preserve">Субсидия на возмещение выпадающих доходов организаций воздушного транспорта, осуществляющих внутримуниципальные пассажирские перевозки воздушным транспортом в труднодоступные населенные пункты
в Республике Коми
</t>
  </si>
  <si>
    <t>Обеспечено выполнение пассажирских рейсов в соответствии с транспортной схемой внутримуниципальных пассажирских перевозок воздушным транспортом в труднодоступные населеннные пункты МО ГО "Усинск"</t>
  </si>
  <si>
    <t>шт.</t>
  </si>
  <si>
    <t>План</t>
  </si>
  <si>
    <t>Факт</t>
  </si>
  <si>
    <t>Таблица 9</t>
  </si>
  <si>
    <t>Напрапвленность</t>
  </si>
  <si>
    <t>Обустройство зимника, заливка льда, расчистка снега, накатывание дороги.</t>
  </si>
  <si>
    <t>Уход за дорогой, дорожными сооружениями и полосой отвода, устранение возникающих мелких повреждений, по организации и обеспечению безопасности дорожного движения, а также зимнее содержание</t>
  </si>
  <si>
    <t>Уменьшение количества ледовых переправ произошло в связи изменением маршрута</t>
  </si>
  <si>
    <t xml:space="preserve">Достигнуто, оборудование и содержание ледовых переправ - 4,95 км., зимнией автомобильной дороги - 138,8 км. </t>
  </si>
  <si>
    <t>Перевозка пассажиров и багажа воздушным транпортом до труднодоступных населенных пунктов Мутный Материк, Щельябож, Захарвань, Усть-Лыжа, Денисовка.</t>
  </si>
  <si>
    <t xml:space="preserve"> Установить выносные консоли в том числе по ул. Мира в районе д. 4 в ко-ве 2-х шт. Нанесение разметки пешеходных переходов и ослуживание искусственных неровностей на проезжей части городских дорог. </t>
  </si>
  <si>
    <t>Достигнуто, приобретение услуг по предоставлению видеосигнала системы аппаратно-программного комплекса «Безопасный город»</t>
  </si>
  <si>
    <t xml:space="preserve">Показатель результата использования субсидии </t>
  </si>
  <si>
    <t>Игумнова А.Л., начальник</t>
  </si>
  <si>
    <t xml:space="preserve">Сведения о достижении значений показателей результатов использования субсидий,                                                        предоставляемых из республиканского бюджета
Республики Коми
</t>
  </si>
  <si>
    <t xml:space="preserve">согласно данным ГИБДД </t>
  </si>
  <si>
    <t>7</t>
  </si>
  <si>
    <t xml:space="preserve">Доля протяженности внутрипоселковых дорог отвечающих нормативным требованиям, в общей протяженности внутрипоселковых дорог </t>
  </si>
  <si>
    <t>Расчет показателя</t>
  </si>
  <si>
    <t>Общая протяженность внутрипоселковых дорог</t>
  </si>
  <si>
    <t>Протяженность которая соответствует нор. Требованиям</t>
  </si>
  <si>
    <t>Ремонт в села, в метрах</t>
  </si>
  <si>
    <t>место расположения ремонта</t>
  </si>
  <si>
    <t>Достигнуто, содержание 16,865 км дорог общего пользования местного значения. Софинансирования из местного бюджета составляет 1 %</t>
  </si>
  <si>
    <t xml:space="preserve">Перевозка пассажиров и багажа автомобильным транпортом (город), по зимним автомобильным дорогам и речным транспортом до труднодоступных населенных пунктов Мутный Материк, Щельябож, Захарвань, Усть-Лыжа. </t>
  </si>
  <si>
    <t>Достигнуто, содержание 16,865 км дорог общего пользования местного значения. Софинансирование из Республиканского бюджета на содержание автомобильных дорог общего пользования местного значения - 99%</t>
  </si>
  <si>
    <t>Доля отремонтированной уличной сети с твердым покрытием, в отношении которой проведен ремонт в общей протяженности уличной сети</t>
  </si>
  <si>
    <t xml:space="preserve">Отремонтировано за год </t>
  </si>
  <si>
    <t>без динамики</t>
  </si>
  <si>
    <t>2022 год факт</t>
  </si>
  <si>
    <t>2023 год план</t>
  </si>
  <si>
    <t>2023 год            факт</t>
  </si>
  <si>
    <t>Республиканский бюджет Республики Коми</t>
  </si>
  <si>
    <t>Местный бюджет</t>
  </si>
  <si>
    <t xml:space="preserve">Всего   </t>
  </si>
  <si>
    <t xml:space="preserve">Федеральный бюджет </t>
  </si>
  <si>
    <t>Всего</t>
  </si>
  <si>
    <t>Мероприятие 1.2.1.</t>
  </si>
  <si>
    <t xml:space="preserve"> Содержание автомобильных дорог общего пользования местного значения за счет средств бюджета МО ГО «Усинск»(содержание «Подъезда к водозабору на р. Усе (от автомобильной дороги Усть-Уса - Усинск от поворота на Харьягинский - Усинск, исключая городскую черту г. Усинска)»,«Подъезд к д. Акись (от автомобильной дороги «Акись - Ошкурья»),«Подъезд к д. Новикбож (от автомобильной дороги «Усть-Уса - Харьягинский»)
</t>
  </si>
  <si>
    <t>Мероприятие 1.3.1.</t>
  </si>
  <si>
    <t>Пассажирские воздушные перевозки</t>
  </si>
  <si>
    <t>Мероприятие 1.3.2.</t>
  </si>
  <si>
    <t>Организация обслуживания населения автомобильным и речным транспортом на территории МО ГО «Усинск»</t>
  </si>
  <si>
    <t>Мероприятие 1.4.1.</t>
  </si>
  <si>
    <t>Реализация отдельных мероприятий планов социального развития центров экономического роста субъектов Российской Федерации, входящих в состав Арктической зоны Российской Федерации</t>
  </si>
  <si>
    <t>Мероприятие 1.4.2.</t>
  </si>
  <si>
    <t>Реализация мероприятий по приведению в нормативное состояние автомобильных дорог общего пользования местного значения и улиц населенных пунктов МО ГО "Усинск"</t>
  </si>
  <si>
    <t>Основное мероприятие 1.7.</t>
  </si>
  <si>
    <t>Реализация проекта «Народный бюджет» в сфере дорожной деятельности</t>
  </si>
  <si>
    <t>Мероприятие 1.7.1.</t>
  </si>
  <si>
    <t xml:space="preserve">Выполнение работ по ремонту дорожного полотна и замене дорожных знаков на автомобильной дороге подъезд к водозабору на р. Усе (от автомобильной дороги Усть-Уса-Усинск от поворота на Харьягинский-Усинск, исключая городскую черту г. Усинска)
</t>
  </si>
  <si>
    <t>Основное мероприятие 1.8.</t>
  </si>
  <si>
    <t>Приобретение подвижного состава для осуществления пассажирских перевозок автомобильным транспортом</t>
  </si>
  <si>
    <t>Мероприятие 2.1.1.</t>
  </si>
  <si>
    <t>Обслуживание и обустройство улично-дорожной сети «искусственными неровностями», обновление существующей и нанесение  новой дорожной разметки, выполнение работ по обустройству пешеходными ограждениями зон пешеходных переходов, на участках улично-дорожной сети г. Усинска, выполнение работ по изготовлению и монтажу выносных консолей</t>
  </si>
  <si>
    <t>Мероприятие 2.1.2.</t>
  </si>
  <si>
    <t>Обслуживание, изготовление и монтаж знаков дорожного движения</t>
  </si>
  <si>
    <t>Мероприятие 2.1.3.</t>
  </si>
  <si>
    <t>Техническое обслуживание светофорных объектов</t>
  </si>
  <si>
    <t>Мероприятие 2.1.4.</t>
  </si>
  <si>
    <t>Обеспечение безопасности дорожного движения внутрипоселковых  дорог</t>
  </si>
  <si>
    <t>Мероприятие 2.1.5.</t>
  </si>
  <si>
    <t>«Приобретение проекта организации дорожного движения»</t>
  </si>
  <si>
    <t>Мероприятие 2.1.6.</t>
  </si>
  <si>
    <t>Строительство линий уличного и дорожного освещения</t>
  </si>
  <si>
    <t>Мероприятие 2.1.7.</t>
  </si>
  <si>
    <t>Мероприятие по укреплению материально-технического оснащения ОМВД России по г. Усинску</t>
  </si>
  <si>
    <t>Мероприятие 2.1.8.</t>
  </si>
  <si>
    <t xml:space="preserve">Мероприятие по проведению мониторинга дорожного движения </t>
  </si>
  <si>
    <t>Мероприятие 2.1.9.</t>
  </si>
  <si>
    <t>Мероприятия по выполнению требований по обеспечению транспортной безопасности</t>
  </si>
  <si>
    <t>Утверждено в бюджете на 1 января 2023 г.</t>
  </si>
  <si>
    <t>Сводная бюджетная роспись 31.12.2023 г.</t>
  </si>
  <si>
    <t>Субсидия на организацию транпортного обслуживания населения по муниципальным маршрутам регулярных перевозок пассажиров и багажа автомобильным транпортом общего пользования по регулируемым тарифам</t>
  </si>
  <si>
    <t xml:space="preserve">Доля выполненных рейсов от установленными контрактами рейсов по муниципальным маршрутам регулярных перевозок пассажиров и багажа автомобильным транпортом по регулируемым тарифам, подтвержденных данными Единой региональной системы по управлению пассажирским автомбильным транпортом  Республики Коми </t>
  </si>
  <si>
    <t xml:space="preserve">процент </t>
  </si>
  <si>
    <t>Доля транспортных средств, на которых осуществляется прием платы за проезд и провоз багажа с использованием бесконтактных материальных носителей, совместимых с платежными системами безналичной оплаты, от общего количества транспортных средств, осуществляющих перевозку пассажиров и багажа по муниципальным маршрутам регулярных перевозок по регулируемым тарифам</t>
  </si>
  <si>
    <t>Доля муниципальных маршрутов регулярных перевоок пассажиров и багажа автомобильным транспортом по регилируемым тарифам в городском и пригородном сообщении в муниципальном образовании от общего числа муниципальных маршрутов регулярных перевоок пассажиров и багажа автомобильным транспортом по регилируемым тарифам в городском и пригородном сообщении в муниципальных образованиях</t>
  </si>
  <si>
    <t>2023 г</t>
  </si>
  <si>
    <t>Покупка видеосигнала с камер АПК «Безопасный город». Обслуживаются 68 камер.</t>
  </si>
  <si>
    <t xml:space="preserve">Обслуживание 130 светофорных объектов </t>
  </si>
  <si>
    <t>Обслуживание, замена  и текущий ремонт 796 дорожных знаков</t>
  </si>
  <si>
    <t>Достигнуто, проведены работы по обслуживанию и текущему ремонту в количестве 796 дорожных знаков.</t>
  </si>
  <si>
    <t>Перевозка пассажиров и багажа до труднодоступных населенных пунктов Мутный Материк, Щельябож, Захарвань, Усть-Лыжа, Денисовка.</t>
  </si>
  <si>
    <t xml:space="preserve">Монтаж искусственных неровностей, установка знаков дорожного движения в с. Усть-Уса, на участке ул. Советская в районе д. 36  </t>
  </si>
  <si>
    <t>Достигнуто, воздушным транспортом в труднодоступные населенные пункты в 2023 году выполнено 80 рейсов и перевезено 1887 пассажира</t>
  </si>
  <si>
    <t xml:space="preserve">Достигнуто, выполнены работы по изготовлению и монтажу 18  выносных консолей,  нанесена разметка пешеходных переходов. </t>
  </si>
  <si>
    <t>Достигнуто, техническое обслуживание светофорных объектов130 светофорных объектов (светофоры транспортные-60 шт.; светофоры пешеходные типа Т7-26 шт.; светофоры пешеходные типа П1/П2-44 шт.)</t>
  </si>
  <si>
    <t xml:space="preserve">Достигнуто, выполнены работы по монтажу искусственных неровностей и установке дорожных знаков в с. Усть-Уса, на участке ул. Советская в районе д. 36  </t>
  </si>
  <si>
    <t xml:space="preserve">Достигнуто, транспортная подвижность населения на автомобильном, воздушном и речном транспорте в общей численности населения (количество поездок на 1 чел.) не менее 7 поездок в год. </t>
  </si>
  <si>
    <t>Достигнуто, автомобильным транспортом в 2023 году перевезено 245,8 тыс. пассажиров, в т.ч. по зимним маршрутам.
Подвижность - 7,0 чел. (при численности населения 36,03 тыс. чел.). Речным транспортом с 1 июня выполнено 121 рейс и перевезено 4 383 пассажиров</t>
  </si>
  <si>
    <t xml:space="preserve">14,2 км./16,865 км.*100%=84,2%                </t>
  </si>
  <si>
    <t>Выполнен ремонт асфальтобетонного покрытия по ул. Пионерская общей площадью 10 811 м2</t>
  </si>
  <si>
    <t>Увеличение лиц погибших в результате ДТП, снижением численности населения</t>
  </si>
  <si>
    <t xml:space="preserve">ОТЧЕТ
о ходе реализации муниципальной программы «Развитие транспортной системы» муниципального образования городского округа «Усинск» 
за 2023 год
Муниципальная программа «Развитие транспортной системы» муниципального образования городского округа «Усинск» (далее - Программа) утверждена постановлением администрации муниципального образования городского округа «Усинск» от 17 января 2020 года № 44 (в ред. от 18.02.2020 № 244, от 09.04.2020 № 471, от 18.06.2020 № 766, от 21.08.2020 № 1069,  от 03.02.2021 № 98; от 09.04.2021 № 466; от 23.07.2021 № 1292, от 24.02.2022 № 281, от 12.08.2022 № 1568, от 01.11.2022 № 2116, от 12.12.2022 № 2479, от 25.01.2023 № 111, от 22.03.2023 № 583, от 20.09.2023 № 1900, от 29.11.2023 № 2355, от 12.02.2023 № 211) и включает в себя две подпрограммы:
- подпрограмма 1 «Развитие транспортной инфраструктуры и транспортного обслуживания населения»;
- подпрограмма 2 «Повышение безопасности дорожного движения».
По состоянию на 31.12.2023 общий объем финансирования за счет бюджетов всех уровней составил 102 648,5 тыс. рублей. Из них основная доля 52,1 % - средства бюджета муниципального округа «Усинск» Республики Коми (53 509,0 тыс. рублей), 47,9 % - средства республиканского бюджета Республики Коми (49 139,5 тыс. рублей). 
Общая сумма расходов за счет всех источников финансирования составила 102 648,5 тыс. рублей. 
В целом по Программе степень освоения средств за счет всех источников финансирования составила 100 %.
В структуре фактических расходов в разрезе подпрограмм наибольший объем финансирования приходится на подпрограмму 1 «Развитие транспортной инфраструктуры и транспортного обслуживания населения» (87,1 % от общего объема финансирования), на подпрограмму 2 «Повышение безопасности дорожного движения» (12,9 % от общего объема финансирования).
В целях реализации комплекса мер правового регулирования в 2023 году были разработаны и утверждены все нормативные правовые акты, планируемые к разработке в рамках подпрограмм.
Всего на 2023 год по Программе было предусмотрено к выполнению 7 целевых показателей (индикаторов). Основные мероприятия комплексного плана реализации Программы выполнены в полном объеме, значения целевых показателей (индикаторов) по оценочным данным достигнуты согласно запланированным значениям. 
Краткая информация о результатах реализации подпрограмм 
муниципальной программы «Развитие транспортной системы»
1. Подпрограмма 1 «Развитие транспортной инфраструктуры и транспортного обслуживания населения» (ответственный исполнитель подпрограммы – Отдел транспорта и связи администрации МО ГО «Усинск»)
Объем финансирования за счет средств бюджета МО ГО «Усинск» составил 89 377,8 тыс. рублей. Фактические расходы средств бюджета МО ГО «Усинск» на реализацию подпрограммы составили 89 377,8 тыс. рублей, ч то составляет 100 % от годовых бюджетных назначений. 
Подпрограммой предусмотрена одна основная задача - создание условий для устойчивого функционирования транспортной системы, на реализацию который было израсходовано 71 437,8 тыс. руб. 
В рамках реализации Подпрограммы были выполнены следующие мероприятия:
• Организованы авиаперевозки в труднодоступные населенные пункты. Рейсы выполнялись два раза в неделю (понедельник, четверг) в период: с 20 апреля по 01 июня,  с 12 октября по 31 декабря, по маршрутам: «Усинск – Денисовка – Мутный Материк – Усинск»; «Усинск – Усть-Лыжа – Щельябож – Захарвань – Усинск»; «Усинск – Мутный Материк – Денисовка – Усинск»; «Усинск – Захарвань – Щельябож – Усть-Лыжа – Усинск». Выполнено 80 рейсов, перевезено 1887 пассажиров. 
• Организована перевозка пассажиров автомобильным транспортом. Выполнено 25,2 тыс. рейсов количество перевезенных пассажиров 245,8 тыс. пассажиров Транспортная подвижность населения составила 7 поездок на 1 человека. В зимний период осуществлялись регулярные перевозки до труднодоступных населенных пунктов по трем маршрутам: «г. Усинск – с. Захарвань – с. Щельябож -  г. Усинск»; «г. Усинск - с. Усть–Лыжа - г. Усинск»; «г. Усинск – Мутный Материк – г. Усинск».
• Пассажирские перевозки речным транспортом выполнялись по маршрутам: «Парма - Усть – Лыжа - Парма» (понедельник, четверг); «Парма – Щельябож – Парма» (вторник, воскресенье); «Парма – Мутный Материк - Парма» (понедельник, среда, пятница), теплоходами «Николай Горный» и «Светлый» в период с 01.06.2023 г. по 11.10.2023 г. Выполнено 121 рейсов, количество перевезенных пассажиров составило 4 383 чел. 
• В 2023 году выполнен ремонт проезжей части и тротуаров на ул. Пионерская. Общая площадь выполненных работ составила – 13 764 м2.
Расписание движения общественного транспорта размещается в сети Интернет, на официальном сайте администрации МО ГО «Усинск» http://usinsk.gosuslugi.ru
2. Подпрограмма 2 «Повышение безопасности дорожного движения»
Объем финансирования за счет средств бюджета МО ГО «Усинск» составил 13 270,7 тыс. рублей. Фактические расходы средств бюджета МО ГО «Усинск» на реализацию подпрограммы составили 13 270,7 тыс. рублей, что составило 100 % от годовых бюджетных назначений. 
Подпрограммой предусмотрена реализация основная задача - повышение уровня безопасности дорожного движения, в рамках которой были выполнены следующие мероприятия:
• нанесена разметка пешеходных переходов, общей площадью 2 374 м2 , а также установлены пешеходные ограждения по ул. Нефтяников;
• выполнены работы по изготовлению и монтажу 18 выносных консолей;
• произведено обслуживание и замена (при необходимости) 796 дорожных знаков дорожного движения (на постоянной круглогодичной основе);
• ежедневно проводится осмотр светофорных объектов в количестве 130 ед. (проверка дневной видимости светофоров, отсутствие механических повреждений);
• выполнены работы по монтаж искусственных неровностей и установке знаков дорожного движения в с. Усть-Уса, на участке ул. Советская в районе д. 36.
• в рамках развития АПК «Безопасный город» приобретается видеосигнал с 68 камер уличного видеонаблюдения. В 2023 году установлены новые камеры по ул. Пионерская (вход на Тропу здоровья), ул. Воркутинская д. 39 (бывшее кафе «Тунель»), ул. Мира (Морошковый сквер) 
</t>
  </si>
  <si>
    <r>
      <t>Эксперт</t>
    </r>
    <r>
      <rPr>
        <sz val="11"/>
        <rFont val="Calibri"/>
        <family val="2"/>
        <charset val="204"/>
      </rPr>
      <t>**</t>
    </r>
  </si>
  <si>
    <t>Удельный вес вопроса в разделе</t>
  </si>
  <si>
    <t>Управление экономического развития, прогнозирования и инвестиционной политики администрации МО ГО «Усинск»</t>
  </si>
  <si>
    <t>Изучение "Комплексного плана действий по реализации муниципальной программы на отчетный финансовый год и плановый период".
Ответ "Да" - по каждой задаче подпрограммы имеется комплекс основных мероприятий (не менее двух действующих основных мероприятий), также в рамках каждого основного мероприятия имеется комплекс необходимых мероприятий (не менее двух действующих мероприятий), также в рамках каждого основного мероприятия имеется комплекс необходимых мероприятий (не менее двух действующих мероприятий)</t>
  </si>
  <si>
    <t>(20%/3*(нет - 0 или да - 1))</t>
  </si>
  <si>
    <t>Финансовое управление администрации МО ГО «Усинск»</t>
  </si>
  <si>
    <t>(50%/3)</t>
  </si>
  <si>
    <t>Изучение данных таблицы "Ресурсное обеспечение и прогнозная (справочная) оценка расходов бюджета муниципального образования, на реализацию целей муниципальной программы (с учетом средств межбюджетных трансфертов)", "Комплексного плана действий по реализации муниципальной программы на отчетный финансовый год и плановый период" и "Информации о показателях результатов использования субсидий и (или) иных межбюджетных трансфертов, предоставляемых из республиканского бюджета Республики Коми".
По показателю эффективности использования средств бюджета в случае, если итоговый коэффициент более 1, расчетный бал будет равен 1.</t>
  </si>
  <si>
    <t>в) степень достижения плановых значений показателей результативности (результатов) использования субсидий и (или) иных межбюджетных трансфертов, предоставляемых из республиканского бюджета Республики Коми</t>
  </si>
  <si>
    <t>Анкета для оценки эффективности муниципальной программы 
"Развитие транспортной системы"
за 2023 год</t>
  </si>
  <si>
    <t>отклонений нет</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</si>
</sst>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_-* #,##0.00_р_._-;\-* #,##0.00_р_._-;_-* &quot;-&quot;??_р_._-;_-@_-"/>
    <numFmt numFmtId="165" formatCode="#,##0.0"/>
    <numFmt numFmtId="166" formatCode="0.0"/>
    <numFmt numFmtId="167" formatCode="#,##0.0_ ;\-#,##0.0\ "/>
    <numFmt numFmtId="168" formatCode="_-* #,##0.0\ _₽_-;\-* #,##0.0\ _₽_-;_-* &quot;-&quot;??\ _₽_-;_-@_-"/>
  </numFmts>
  <fonts count="47">
    <font>
      <sz val="11"/>
      <color theme="1"/>
      <name val="Calibri"/>
      <family val="2"/>
      <charset val="204"/>
      <scheme val="minor"/>
    </font>
    <font>
      <sz val="14"/>
      <name val="Times New Roman"/>
      <family val="1"/>
      <charset val="204"/>
    </font>
    <font>
      <sz val="12"/>
      <color theme="1"/>
      <name val="Times New Roman"/>
      <family val="1"/>
      <charset val="204"/>
    </font>
    <font>
      <sz val="9"/>
      <color theme="1"/>
      <name val="Times New Roman"/>
      <family val="1"/>
      <charset val="204"/>
    </font>
    <font>
      <b/>
      <sz val="12"/>
      <color theme="1"/>
      <name val="Times New Roman"/>
      <family val="1"/>
      <charset val="204"/>
    </font>
    <font>
      <sz val="14"/>
      <color theme="1"/>
      <name val="Times New Roman"/>
      <family val="1"/>
      <charset val="204"/>
    </font>
    <font>
      <b/>
      <sz val="14"/>
      <color theme="1"/>
      <name val="Times New Roman"/>
      <family val="1"/>
      <charset val="204"/>
    </font>
    <font>
      <i/>
      <sz val="14"/>
      <color theme="1"/>
      <name val="Times New Roman"/>
      <family val="1"/>
      <charset val="204"/>
    </font>
    <font>
      <sz val="16"/>
      <color theme="1"/>
      <name val="Times New Roman"/>
      <family val="1"/>
      <charset val="204"/>
    </font>
    <font>
      <sz val="11"/>
      <color theme="1"/>
      <name val="Times New Roman"/>
      <family val="1"/>
      <charset val="204"/>
    </font>
    <font>
      <sz val="16"/>
      <color theme="1"/>
      <name val="Calibri"/>
      <family val="2"/>
      <charset val="204"/>
      <scheme val="minor"/>
    </font>
    <font>
      <sz val="11"/>
      <name val="Times New Roman"/>
      <family val="1"/>
      <charset val="204"/>
    </font>
    <font>
      <sz val="10"/>
      <name val="Arial"/>
      <family val="2"/>
      <charset val="204"/>
    </font>
    <font>
      <i/>
      <sz val="11"/>
      <name val="Times New Roman"/>
      <family val="1"/>
      <charset val="204"/>
    </font>
    <font>
      <sz val="11"/>
      <color theme="1"/>
      <name val="Calibri"/>
      <family val="2"/>
      <charset val="204"/>
      <scheme val="minor"/>
    </font>
    <font>
      <sz val="14"/>
      <color theme="1"/>
      <name val="Calibri"/>
      <family val="2"/>
      <charset val="204"/>
      <scheme val="minor"/>
    </font>
    <font>
      <sz val="14"/>
      <color rgb="FF000000"/>
      <name val="Times New Roman"/>
      <family val="1"/>
      <charset val="204"/>
    </font>
    <font>
      <i/>
      <sz val="14"/>
      <name val="Times New Roman"/>
      <family val="1"/>
      <charset val="204"/>
    </font>
    <font>
      <b/>
      <sz val="14"/>
      <name val="Times New Roman"/>
      <family val="1"/>
      <charset val="204"/>
    </font>
    <font>
      <sz val="18"/>
      <color theme="1"/>
      <name val="Times New Roman"/>
      <family val="1"/>
      <charset val="204"/>
    </font>
    <font>
      <sz val="10"/>
      <color rgb="FF000000"/>
      <name val="Arial"/>
      <family val="2"/>
      <charset val="204"/>
    </font>
    <font>
      <sz val="9"/>
      <color theme="1"/>
      <name val="Calibri"/>
      <family val="2"/>
      <charset val="204"/>
      <scheme val="minor"/>
    </font>
    <font>
      <sz val="9"/>
      <name val="Times New Roman"/>
      <family val="1"/>
      <charset val="204"/>
    </font>
    <font>
      <i/>
      <sz val="9"/>
      <name val="Times New Roman"/>
      <family val="1"/>
      <charset val="204"/>
    </font>
    <font>
      <sz val="10"/>
      <color theme="1"/>
      <name val="Times New Roman"/>
      <family val="1"/>
      <charset val="204"/>
    </font>
    <font>
      <i/>
      <sz val="9"/>
      <color theme="1"/>
      <name val="Times New Roman"/>
      <family val="1"/>
      <charset val="204"/>
    </font>
    <font>
      <sz val="10"/>
      <color rgb="FF000000"/>
      <name val="Times New Roman"/>
      <family val="1"/>
      <charset val="204"/>
    </font>
    <font>
      <b/>
      <sz val="14"/>
      <color theme="1"/>
      <name val="Calibri"/>
      <family val="2"/>
      <charset val="204"/>
      <scheme val="minor"/>
    </font>
    <font>
      <i/>
      <vertAlign val="superscript"/>
      <sz val="9"/>
      <name val="Times New Roman"/>
      <family val="1"/>
      <charset val="204"/>
    </font>
    <font>
      <sz val="11"/>
      <color theme="1"/>
      <name val="Calibri"/>
      <family val="2"/>
      <scheme val="minor"/>
    </font>
    <font>
      <sz val="11"/>
      <name val="Calibri"/>
      <family val="2"/>
      <charset val="204"/>
      <scheme val="minor"/>
    </font>
    <font>
      <b/>
      <i/>
      <sz val="14"/>
      <name val="Times New Roman"/>
      <family val="1"/>
      <charset val="204"/>
    </font>
    <font>
      <b/>
      <sz val="22"/>
      <name val="Times New Roman"/>
      <family val="1"/>
      <charset val="204"/>
    </font>
    <font>
      <b/>
      <sz val="13"/>
      <name val="Times New Roman"/>
      <family val="1"/>
      <charset val="204"/>
    </font>
    <font>
      <b/>
      <sz val="12"/>
      <name val="Times New Roman"/>
      <family val="1"/>
      <charset val="204"/>
    </font>
    <font>
      <b/>
      <i/>
      <sz val="12"/>
      <name val="Times New Roman"/>
      <family val="1"/>
      <charset val="204"/>
    </font>
    <font>
      <b/>
      <i/>
      <sz val="11"/>
      <name val="Times New Roman"/>
      <family val="1"/>
      <charset val="204"/>
    </font>
    <font>
      <sz val="12"/>
      <name val="Times New Roman"/>
      <family val="1"/>
      <charset val="204"/>
    </font>
    <font>
      <b/>
      <sz val="11"/>
      <name val="Times New Roman"/>
      <family val="1"/>
      <charset val="204"/>
    </font>
    <font>
      <b/>
      <sz val="20"/>
      <name val="Times New Roman"/>
      <family val="1"/>
      <charset val="204"/>
    </font>
    <font>
      <i/>
      <sz val="11"/>
      <color theme="1"/>
      <name val="Times New Roman"/>
      <family val="1"/>
      <charset val="204"/>
    </font>
    <font>
      <i/>
      <sz val="12"/>
      <name val="Times New Roman"/>
      <family val="1"/>
      <charset val="204"/>
    </font>
    <font>
      <sz val="14"/>
      <color theme="1"/>
      <name val="Calibri"/>
      <family val="2"/>
      <charset val="204"/>
    </font>
    <font>
      <i/>
      <sz val="14"/>
      <name val="Sitka Text"/>
      <charset val="204"/>
    </font>
    <font>
      <i/>
      <sz val="14"/>
      <color rgb="FF7030A0"/>
      <name val="Times New Roman"/>
      <family val="1"/>
      <charset val="204"/>
    </font>
    <font>
      <i/>
      <sz val="12"/>
      <color theme="1"/>
      <name val="Times New Roman"/>
      <family val="1"/>
      <charset val="204"/>
    </font>
    <font>
      <sz val="11"/>
      <name val="Calibri"/>
      <family val="2"/>
      <charset val="204"/>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D9D9D9"/>
      </left>
      <right style="thin">
        <color rgb="FFD9D9D9"/>
      </right>
      <top/>
      <bottom style="thin">
        <color rgb="FFD9D9D9"/>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12" fillId="0" borderId="0"/>
    <xf numFmtId="0" fontId="14" fillId="0" borderId="0"/>
    <xf numFmtId="4" fontId="20" fillId="0" borderId="10">
      <alignment horizontal="right" vertical="top" shrinkToFit="1"/>
    </xf>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29" fillId="0" borderId="0"/>
    <xf numFmtId="0" fontId="14" fillId="0" borderId="0"/>
  </cellStyleXfs>
  <cellXfs count="400">
    <xf numFmtId="0" fontId="0" fillId="0" borderId="0" xfId="0"/>
    <xf numFmtId="0" fontId="2" fillId="0" borderId="0" xfId="0" applyFont="1"/>
    <xf numFmtId="0" fontId="2" fillId="0" borderId="0" xfId="0" applyFont="1" applyAlignment="1">
      <alignment horizontal="center" vertical="center" wrapText="1"/>
    </xf>
    <xf numFmtId="0" fontId="0" fillId="0" borderId="0" xfId="0" applyAlignment="1">
      <alignment horizontal="center" vertical="center"/>
    </xf>
    <xf numFmtId="0" fontId="0" fillId="0" borderId="0" xfId="0"/>
    <xf numFmtId="0" fontId="19" fillId="0" borderId="0" xfId="0" applyFont="1" applyFill="1" applyAlignment="1">
      <alignment horizontal="center" vertical="top"/>
    </xf>
    <xf numFmtId="0" fontId="19" fillId="0" borderId="0" xfId="0" applyFont="1" applyFill="1"/>
    <xf numFmtId="4" fontId="17" fillId="0" borderId="7" xfId="1" applyNumberFormat="1" applyFont="1" applyFill="1" applyBorder="1" applyAlignment="1">
      <alignment horizontal="center" vertical="center"/>
    </xf>
    <xf numFmtId="4" fontId="17" fillId="0" borderId="1" xfId="1" applyNumberFormat="1" applyFont="1" applyFill="1" applyBorder="1" applyAlignment="1">
      <alignment horizontal="center" vertical="center"/>
    </xf>
    <xf numFmtId="4" fontId="17" fillId="0" borderId="7" xfId="1" applyNumberFormat="1" applyFont="1" applyFill="1" applyBorder="1" applyAlignment="1">
      <alignment horizontal="center" vertical="center" wrapText="1"/>
    </xf>
    <xf numFmtId="0" fontId="21" fillId="0" borderId="0" xfId="2" applyFont="1" applyAlignment="1">
      <alignment horizontal="center" vertical="center"/>
    </xf>
    <xf numFmtId="0" fontId="21" fillId="0" borderId="0" xfId="2" applyFont="1"/>
    <xf numFmtId="0" fontId="15" fillId="0" borderId="0" xfId="2" applyFont="1" applyAlignment="1">
      <alignment horizontal="right"/>
    </xf>
    <xf numFmtId="0" fontId="14" fillId="0" borderId="0" xfId="2"/>
    <xf numFmtId="0" fontId="15" fillId="0" borderId="0" xfId="2" applyFont="1" applyBorder="1" applyAlignment="1">
      <alignment horizontal="right"/>
    </xf>
    <xf numFmtId="0" fontId="5" fillId="2" borderId="0" xfId="2" applyFont="1" applyFill="1" applyAlignment="1">
      <alignment horizontal="right"/>
    </xf>
    <xf numFmtId="0" fontId="5" fillId="2" borderId="0" xfId="2" applyFont="1" applyFill="1" applyAlignment="1">
      <alignment horizontal="right" vertical="center"/>
    </xf>
    <xf numFmtId="0" fontId="3" fillId="0" borderId="0" xfId="2" applyFont="1" applyAlignment="1">
      <alignment horizontal="right" vertical="center"/>
    </xf>
    <xf numFmtId="0" fontId="21" fillId="2" borderId="0" xfId="2" applyFont="1" applyFill="1"/>
    <xf numFmtId="0" fontId="3" fillId="0" borderId="0" xfId="2" applyFont="1" applyAlignment="1">
      <alignment horizontal="center" vertical="center"/>
    </xf>
    <xf numFmtId="0" fontId="3" fillId="0" borderId="1" xfId="2" applyFont="1" applyBorder="1" applyAlignment="1">
      <alignment horizontal="center" vertical="center" wrapText="1"/>
    </xf>
    <xf numFmtId="0" fontId="3" fillId="0" borderId="1" xfId="2" applyFont="1" applyFill="1" applyBorder="1" applyAlignment="1">
      <alignment horizontal="center" vertical="center" wrapText="1"/>
    </xf>
    <xf numFmtId="0" fontId="3" fillId="0" borderId="1" xfId="0" applyFont="1" applyFill="1" applyBorder="1" applyAlignment="1">
      <alignment horizontal="center" vertical="center" wrapText="1"/>
    </xf>
    <xf numFmtId="165" fontId="3" fillId="0" borderId="1" xfId="2" applyNumberFormat="1" applyFont="1" applyFill="1" applyBorder="1" applyAlignment="1">
      <alignment horizontal="center" vertical="center" wrapText="1"/>
    </xf>
    <xf numFmtId="166" fontId="3" fillId="0" borderId="1" xfId="2" applyNumberFormat="1" applyFont="1" applyFill="1" applyBorder="1" applyAlignment="1">
      <alignment horizontal="center" vertical="center" wrapText="1"/>
    </xf>
    <xf numFmtId="4" fontId="3" fillId="0" borderId="1" xfId="2" applyNumberFormat="1" applyFont="1" applyFill="1" applyBorder="1" applyAlignment="1">
      <alignment horizontal="center" vertical="center" wrapText="1"/>
    </xf>
    <xf numFmtId="0" fontId="14" fillId="0" borderId="0" xfId="2" applyFill="1"/>
    <xf numFmtId="0" fontId="22" fillId="0" borderId="1" xfId="2" applyFont="1" applyFill="1" applyBorder="1" applyAlignment="1">
      <alignment horizontal="center" vertical="center" wrapText="1"/>
    </xf>
    <xf numFmtId="167" fontId="22" fillId="0" borderId="1" xfId="4" applyNumberFormat="1" applyFont="1" applyFill="1" applyBorder="1" applyAlignment="1">
      <alignment horizontal="center" vertical="center" wrapText="1"/>
    </xf>
    <xf numFmtId="0" fontId="23" fillId="0" borderId="1" xfId="2" applyFont="1" applyFill="1" applyBorder="1" applyAlignment="1">
      <alignment vertical="center" wrapText="1"/>
    </xf>
    <xf numFmtId="168" fontId="22" fillId="0" borderId="1" xfId="2" applyNumberFormat="1" applyFont="1" applyFill="1" applyBorder="1" applyAlignment="1">
      <alignment horizontal="center" vertical="center" wrapText="1"/>
    </xf>
    <xf numFmtId="0" fontId="0" fillId="0" borderId="2" xfId="0" applyFill="1" applyBorder="1" applyAlignment="1">
      <alignment horizontal="center" vertical="center" wrapText="1"/>
    </xf>
    <xf numFmtId="0" fontId="23" fillId="0" borderId="2" xfId="2" applyFont="1" applyFill="1" applyBorder="1" applyAlignment="1">
      <alignment vertical="center" wrapText="1"/>
    </xf>
    <xf numFmtId="0" fontId="22" fillId="0" borderId="1" xfId="2" applyFont="1" applyFill="1" applyBorder="1" applyAlignment="1">
      <alignment vertical="center" wrapText="1"/>
    </xf>
    <xf numFmtId="14" fontId="3" fillId="0" borderId="1" xfId="2" applyNumberFormat="1" applyFont="1" applyFill="1" applyBorder="1" applyAlignment="1">
      <alignment horizontal="center" vertical="center" wrapText="1"/>
    </xf>
    <xf numFmtId="165" fontId="22" fillId="0" borderId="1" xfId="4" applyNumberFormat="1" applyFont="1" applyFill="1" applyBorder="1" applyAlignment="1">
      <alignment horizontal="center" vertical="center" wrapText="1"/>
    </xf>
    <xf numFmtId="49" fontId="22" fillId="0" borderId="1" xfId="2" applyNumberFormat="1" applyFont="1" applyFill="1" applyBorder="1" applyAlignment="1">
      <alignment horizontal="center" vertical="center" wrapText="1"/>
    </xf>
    <xf numFmtId="0" fontId="22" fillId="0" borderId="1" xfId="2" applyFont="1" applyFill="1" applyBorder="1" applyAlignment="1">
      <alignment vertical="top" wrapText="1"/>
    </xf>
    <xf numFmtId="165" fontId="24" fillId="0" borderId="1" xfId="0" applyNumberFormat="1" applyFont="1" applyFill="1" applyBorder="1" applyAlignment="1">
      <alignment horizontal="center" vertical="center"/>
    </xf>
    <xf numFmtId="0" fontId="22" fillId="0" borderId="1" xfId="2" applyNumberFormat="1" applyFont="1" applyFill="1" applyBorder="1" applyAlignment="1">
      <alignment horizontal="center" vertical="center" wrapText="1"/>
    </xf>
    <xf numFmtId="0" fontId="23" fillId="0" borderId="1" xfId="2" applyFont="1" applyFill="1" applyBorder="1" applyAlignment="1">
      <alignment vertical="top" wrapText="1"/>
    </xf>
    <xf numFmtId="0" fontId="25" fillId="0" borderId="1" xfId="2" applyFont="1" applyFill="1" applyBorder="1" applyAlignment="1">
      <alignment vertical="center" wrapText="1"/>
    </xf>
    <xf numFmtId="0" fontId="3" fillId="0" borderId="1" xfId="2" applyFont="1" applyFill="1" applyBorder="1" applyAlignment="1">
      <alignment vertical="center" wrapText="1"/>
    </xf>
    <xf numFmtId="0" fontId="26" fillId="0" borderId="0" xfId="0" applyFont="1" applyFill="1" applyAlignment="1">
      <alignment horizontal="center" wrapText="1"/>
    </xf>
    <xf numFmtId="165" fontId="22" fillId="0" borderId="1" xfId="2" applyNumberFormat="1" applyFont="1" applyFill="1" applyBorder="1" applyAlignment="1">
      <alignment horizontal="center" vertical="center" wrapText="1"/>
    </xf>
    <xf numFmtId="0" fontId="25" fillId="0" borderId="1" xfId="2" applyFont="1" applyFill="1" applyBorder="1" applyAlignment="1">
      <alignment vertical="top" wrapText="1"/>
    </xf>
    <xf numFmtId="0" fontId="1" fillId="0" borderId="1" xfId="2" applyFont="1" applyFill="1" applyBorder="1" applyAlignment="1">
      <alignment horizontal="center" vertical="center" wrapText="1"/>
    </xf>
    <xf numFmtId="0" fontId="1" fillId="0" borderId="1" xfId="2" applyFont="1" applyFill="1" applyBorder="1" applyAlignment="1">
      <alignment vertical="center" wrapText="1"/>
    </xf>
    <xf numFmtId="168" fontId="1" fillId="0" borderId="1" xfId="4" applyNumberFormat="1" applyFont="1" applyFill="1" applyBorder="1" applyAlignment="1">
      <alignment horizontal="center" vertical="center" wrapText="1"/>
    </xf>
    <xf numFmtId="167" fontId="1" fillId="0" borderId="1" xfId="4" applyNumberFormat="1" applyFont="1" applyFill="1" applyBorder="1" applyAlignment="1">
      <alignment horizontal="center" vertical="center" wrapText="1"/>
    </xf>
    <xf numFmtId="0" fontId="27" fillId="0" borderId="0" xfId="2" applyFont="1" applyFill="1"/>
    <xf numFmtId="0" fontId="27" fillId="0" borderId="0" xfId="2" applyFont="1"/>
    <xf numFmtId="0" fontId="22" fillId="0" borderId="1" xfId="2" applyFont="1" applyFill="1" applyBorder="1" applyAlignment="1">
      <alignment horizontal="left" vertical="center" wrapText="1"/>
    </xf>
    <xf numFmtId="0" fontId="22" fillId="0" borderId="1" xfId="2" applyFont="1" applyFill="1" applyBorder="1" applyAlignment="1">
      <alignment horizontal="center" vertical="top" wrapText="1"/>
    </xf>
    <xf numFmtId="165" fontId="24" fillId="0" borderId="0" xfId="0" applyNumberFormat="1" applyFont="1" applyFill="1" applyAlignment="1">
      <alignment horizontal="center" vertical="center"/>
    </xf>
    <xf numFmtId="0" fontId="23" fillId="0" borderId="1" xfId="2" applyFont="1" applyFill="1" applyBorder="1" applyAlignment="1">
      <alignment horizontal="left" vertical="top" wrapText="1"/>
    </xf>
    <xf numFmtId="0" fontId="23" fillId="0" borderId="1" xfId="2" applyFont="1" applyFill="1" applyBorder="1" applyAlignment="1">
      <alignment horizontal="left" vertical="center" wrapText="1"/>
    </xf>
    <xf numFmtId="167" fontId="22" fillId="0" borderId="1" xfId="2" applyNumberFormat="1" applyFont="1" applyFill="1" applyBorder="1" applyAlignment="1">
      <alignment horizontal="center" vertical="center" wrapText="1"/>
    </xf>
    <xf numFmtId="0" fontId="18" fillId="0" borderId="1" xfId="2" applyFont="1" applyFill="1" applyBorder="1" applyAlignment="1">
      <alignment horizontal="center" vertical="center" wrapText="1"/>
    </xf>
    <xf numFmtId="0" fontId="18" fillId="0" borderId="1" xfId="2" applyFont="1" applyFill="1" applyBorder="1" applyAlignment="1">
      <alignment horizontal="left" vertical="center" wrapText="1"/>
    </xf>
    <xf numFmtId="165" fontId="18" fillId="0" borderId="1" xfId="2" applyNumberFormat="1" applyFont="1" applyFill="1" applyBorder="1" applyAlignment="1">
      <alignment horizontal="center" vertical="center" wrapText="1"/>
    </xf>
    <xf numFmtId="0" fontId="5" fillId="0" borderId="0" xfId="2" applyFont="1" applyAlignment="1">
      <alignment horizontal="center" vertical="center"/>
    </xf>
    <xf numFmtId="0" fontId="5" fillId="0" borderId="0" xfId="2" applyFont="1" applyAlignment="1">
      <alignment vertical="top"/>
    </xf>
    <xf numFmtId="0" fontId="5" fillId="0" borderId="0" xfId="2" applyFont="1"/>
    <xf numFmtId="0" fontId="5" fillId="0" borderId="8" xfId="2" applyFont="1" applyBorder="1"/>
    <xf numFmtId="0" fontId="5" fillId="2" borderId="0" xfId="2" applyFont="1" applyFill="1"/>
    <xf numFmtId="0" fontId="5" fillId="0" borderId="0" xfId="2" applyFont="1" applyBorder="1"/>
    <xf numFmtId="0" fontId="14" fillId="0" borderId="0" xfId="2" applyAlignment="1">
      <alignment horizontal="center" vertical="center"/>
    </xf>
    <xf numFmtId="0" fontId="9" fillId="0" borderId="0" xfId="2" applyFont="1"/>
    <xf numFmtId="0" fontId="9" fillId="0" borderId="0" xfId="8" applyFont="1"/>
    <xf numFmtId="0" fontId="29" fillId="0" borderId="0" xfId="8" applyFont="1" applyFill="1" applyBorder="1" applyAlignment="1">
      <alignment wrapText="1"/>
    </xf>
    <xf numFmtId="0" fontId="9" fillId="0" borderId="0" xfId="8" applyFont="1" applyAlignment="1">
      <alignment horizontal="center" vertical="center"/>
    </xf>
    <xf numFmtId="0" fontId="5" fillId="0" borderId="1" xfId="8" applyFont="1" applyBorder="1" applyAlignment="1">
      <alignment horizontal="center" vertical="center"/>
    </xf>
    <xf numFmtId="0" fontId="5" fillId="0" borderId="1" xfId="2" applyFont="1" applyFill="1" applyBorder="1" applyAlignment="1">
      <alignment horizontal="left" vertical="center" wrapText="1"/>
    </xf>
    <xf numFmtId="14" fontId="1" fillId="0" borderId="1" xfId="2" applyNumberFormat="1" applyFont="1" applyFill="1" applyBorder="1" applyAlignment="1">
      <alignment horizontal="center" vertical="center" wrapText="1"/>
    </xf>
    <xf numFmtId="0" fontId="5" fillId="0" borderId="1" xfId="8" applyFont="1" applyFill="1" applyBorder="1" applyAlignment="1">
      <alignment horizontal="center" vertical="center"/>
    </xf>
    <xf numFmtId="0" fontId="5" fillId="0" borderId="1" xfId="8" applyFont="1" applyFill="1" applyBorder="1" applyAlignment="1">
      <alignment vertical="center" wrapText="1"/>
    </xf>
    <xf numFmtId="0" fontId="5" fillId="0" borderId="0" xfId="0" applyFont="1" applyAlignment="1">
      <alignment horizontal="right"/>
    </xf>
    <xf numFmtId="0" fontId="5" fillId="0" borderId="0" xfId="0" applyFont="1" applyAlignment="1">
      <alignment horizontal="right" vertical="center"/>
    </xf>
    <xf numFmtId="0" fontId="2" fillId="0" borderId="1" xfId="8" applyFont="1" applyBorder="1" applyAlignment="1">
      <alignment horizontal="center"/>
    </xf>
    <xf numFmtId="0" fontId="2" fillId="0" borderId="1" xfId="8" applyFont="1" applyBorder="1" applyAlignment="1">
      <alignment horizontal="center" vertical="center"/>
    </xf>
    <xf numFmtId="0" fontId="2" fillId="0" borderId="1" xfId="0" applyFont="1" applyFill="1" applyBorder="1" applyAlignment="1" applyProtection="1">
      <alignment horizontal="center"/>
      <protection locked="0"/>
    </xf>
    <xf numFmtId="4" fontId="1" fillId="0" borderId="1" xfId="1" applyNumberFormat="1" applyFont="1" applyFill="1" applyBorder="1" applyAlignment="1">
      <alignment horizontal="center" vertical="center"/>
    </xf>
    <xf numFmtId="49" fontId="5" fillId="0" borderId="1" xfId="0" applyNumberFormat="1" applyFont="1" applyFill="1" applyBorder="1" applyAlignment="1">
      <alignment horizontal="center" vertical="top"/>
    </xf>
    <xf numFmtId="0" fontId="5" fillId="0" borderId="3" xfId="0" applyFont="1" applyFill="1" applyBorder="1" applyAlignment="1">
      <alignment horizontal="center" vertical="center" wrapText="1"/>
    </xf>
    <xf numFmtId="0" fontId="5" fillId="0" borderId="1" xfId="0" applyFont="1" applyFill="1" applyBorder="1" applyAlignment="1">
      <alignment vertical="top"/>
    </xf>
    <xf numFmtId="0" fontId="1" fillId="0" borderId="1" xfId="1" applyFont="1" applyFill="1" applyBorder="1" applyAlignment="1">
      <alignment horizontal="justify" vertical="top" wrapText="1"/>
    </xf>
    <xf numFmtId="0" fontId="17" fillId="0" borderId="1" xfId="0" applyFont="1" applyFill="1" applyBorder="1" applyAlignment="1">
      <alignment horizontal="center" vertical="top" wrapText="1"/>
    </xf>
    <xf numFmtId="0" fontId="18" fillId="0" borderId="1" xfId="0" applyFont="1" applyFill="1" applyBorder="1" applyAlignment="1">
      <alignment horizontal="center" vertical="top" wrapText="1"/>
    </xf>
    <xf numFmtId="0" fontId="17" fillId="0" borderId="1" xfId="1" applyFont="1" applyFill="1" applyBorder="1" applyAlignment="1">
      <alignment horizontal="justify" vertical="top" wrapText="1"/>
    </xf>
    <xf numFmtId="0" fontId="17"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7" fillId="0" borderId="1" xfId="1" applyNumberFormat="1" applyFont="1" applyFill="1" applyBorder="1" applyAlignment="1">
      <alignment horizontal="center" vertical="center"/>
    </xf>
    <xf numFmtId="0" fontId="5" fillId="0" borderId="1" xfId="0" applyFont="1" applyFill="1" applyBorder="1" applyAlignment="1">
      <alignment horizontal="center" vertical="center"/>
    </xf>
    <xf numFmtId="166" fontId="17" fillId="0" borderId="1" xfId="0" applyNumberFormat="1" applyFont="1" applyFill="1" applyBorder="1" applyAlignment="1">
      <alignment horizontal="center" vertical="center" wrapText="1"/>
    </xf>
    <xf numFmtId="4" fontId="1" fillId="0" borderId="1" xfId="1" applyNumberFormat="1" applyFont="1" applyFill="1" applyBorder="1" applyAlignment="1">
      <alignment horizontal="center" vertical="center" wrapText="1"/>
    </xf>
    <xf numFmtId="0" fontId="5" fillId="0" borderId="1" xfId="0" applyFont="1" applyBorder="1" applyAlignment="1">
      <alignment horizontal="center" vertical="center"/>
    </xf>
    <xf numFmtId="0" fontId="7" fillId="0" borderId="1" xfId="0" applyFont="1" applyFill="1" applyBorder="1" applyAlignment="1">
      <alignment vertical="top"/>
    </xf>
    <xf numFmtId="0" fontId="31" fillId="0" borderId="1" xfId="0" applyFont="1" applyFill="1" applyBorder="1" applyAlignment="1">
      <alignment horizontal="center" vertical="top" wrapText="1"/>
    </xf>
    <xf numFmtId="4" fontId="17" fillId="0" borderId="1" xfId="1" applyNumberFormat="1" applyFont="1" applyFill="1" applyBorder="1" applyAlignment="1">
      <alignment horizontal="center" vertical="top"/>
    </xf>
    <xf numFmtId="0" fontId="17" fillId="0" borderId="9" xfId="1" applyFont="1" applyFill="1" applyBorder="1" applyAlignment="1">
      <alignment horizontal="left" vertical="top" wrapText="1"/>
    </xf>
    <xf numFmtId="3" fontId="17" fillId="0" borderId="1" xfId="0" applyNumberFormat="1" applyFont="1" applyFill="1" applyBorder="1" applyAlignment="1">
      <alignment horizontal="center" vertical="top" wrapText="1"/>
    </xf>
    <xf numFmtId="0" fontId="5" fillId="0" borderId="1" xfId="8" applyFont="1" applyFill="1" applyBorder="1" applyAlignment="1">
      <alignment horizontal="center" vertical="center" wrapText="1"/>
    </xf>
    <xf numFmtId="0" fontId="1" fillId="0" borderId="1" xfId="2" applyFont="1" applyFill="1" applyBorder="1" applyAlignment="1">
      <alignment horizontal="left" vertical="center" wrapText="1"/>
    </xf>
    <xf numFmtId="14" fontId="5" fillId="0" borderId="1" xfId="8" applyNumberFormat="1" applyFont="1" applyFill="1" applyBorder="1" applyAlignment="1">
      <alignment horizontal="center" vertical="center"/>
    </xf>
    <xf numFmtId="14" fontId="5" fillId="0" borderId="1" xfId="8" applyNumberFormat="1" applyFont="1" applyFill="1" applyBorder="1" applyAlignment="1">
      <alignment horizontal="center" vertical="center" wrapText="1"/>
    </xf>
    <xf numFmtId="0" fontId="5" fillId="0" borderId="1" xfId="8" applyFont="1" applyBorder="1" applyAlignment="1">
      <alignment horizontal="center" vertical="center" wrapText="1"/>
    </xf>
    <xf numFmtId="0" fontId="5" fillId="0" borderId="1" xfId="8" applyFont="1" applyBorder="1" applyAlignment="1">
      <alignment horizontal="center" vertical="center"/>
    </xf>
    <xf numFmtId="0" fontId="1" fillId="0" borderId="1" xfId="2" applyFont="1" applyFill="1" applyBorder="1" applyAlignment="1">
      <alignment horizontal="left" vertical="center" wrapText="1"/>
    </xf>
    <xf numFmtId="0" fontId="30" fillId="0" borderId="0" xfId="5" applyFont="1"/>
    <xf numFmtId="0" fontId="18" fillId="0" borderId="0" xfId="5" applyFont="1" applyAlignment="1">
      <alignment horizontal="right"/>
    </xf>
    <xf numFmtId="0" fontId="38" fillId="3" borderId="1" xfId="5" applyFont="1" applyFill="1" applyBorder="1" applyAlignment="1">
      <alignment horizontal="center" vertical="center" wrapText="1"/>
    </xf>
    <xf numFmtId="49" fontId="11" fillId="3" borderId="1" xfId="5" applyNumberFormat="1" applyFont="1" applyFill="1" applyBorder="1" applyAlignment="1">
      <alignment horizontal="center" vertical="center" wrapText="1"/>
    </xf>
    <xf numFmtId="0" fontId="38" fillId="3" borderId="9" xfId="5" applyFont="1" applyFill="1" applyBorder="1" applyAlignment="1">
      <alignment horizontal="center" vertical="top" wrapText="1"/>
    </xf>
    <xf numFmtId="49" fontId="11" fillId="3" borderId="9" xfId="5" applyNumberFormat="1" applyFont="1" applyFill="1" applyBorder="1" applyAlignment="1">
      <alignment horizontal="center" vertical="center" wrapText="1"/>
    </xf>
    <xf numFmtId="0" fontId="11" fillId="0" borderId="9" xfId="5" applyFont="1" applyBorder="1" applyAlignment="1">
      <alignment horizontal="justify" vertical="top" wrapText="1"/>
    </xf>
    <xf numFmtId="0" fontId="1" fillId="0" borderId="0" xfId="5" applyFont="1" applyAlignment="1">
      <alignment horizontal="right"/>
    </xf>
    <xf numFmtId="0" fontId="2" fillId="0" borderId="0" xfId="0" applyFont="1" applyAlignment="1">
      <alignment vertical="top"/>
    </xf>
    <xf numFmtId="0" fontId="30" fillId="0" borderId="0" xfId="9" applyFont="1"/>
    <xf numFmtId="0" fontId="11" fillId="0" borderId="0" xfId="9" applyFont="1" applyAlignment="1">
      <alignment horizontal="right" wrapText="1"/>
    </xf>
    <xf numFmtId="0" fontId="11" fillId="0" borderId="0" xfId="9" applyFont="1"/>
    <xf numFmtId="0" fontId="32" fillId="0" borderId="0" xfId="9" applyFont="1" applyAlignment="1">
      <alignment horizontal="center" vertical="top"/>
    </xf>
    <xf numFmtId="0" fontId="11" fillId="0" borderId="1" xfId="9" applyFont="1" applyBorder="1" applyAlignment="1">
      <alignment horizontal="center" vertical="center" wrapText="1"/>
    </xf>
    <xf numFmtId="0" fontId="11" fillId="4" borderId="1" xfId="9" applyFont="1" applyFill="1" applyBorder="1" applyAlignment="1">
      <alignment horizontal="center" vertical="center" wrapText="1"/>
    </xf>
    <xf numFmtId="0" fontId="18" fillId="5" borderId="1" xfId="9" applyFont="1" applyFill="1" applyBorder="1" applyAlignment="1">
      <alignment vertical="top" wrapText="1"/>
    </xf>
    <xf numFmtId="0" fontId="33" fillId="5" borderId="1" xfId="9" applyFont="1" applyFill="1" applyBorder="1" applyAlignment="1">
      <alignment vertical="top" wrapText="1"/>
    </xf>
    <xf numFmtId="166" fontId="18" fillId="5" borderId="1" xfId="9" applyNumberFormat="1" applyFont="1" applyFill="1" applyBorder="1" applyAlignment="1">
      <alignment vertical="top" wrapText="1"/>
    </xf>
    <xf numFmtId="0" fontId="34" fillId="0" borderId="1" xfId="9" applyFont="1" applyBorder="1" applyAlignment="1">
      <alignment vertical="top" wrapText="1"/>
    </xf>
    <xf numFmtId="0" fontId="35" fillId="0" borderId="1" xfId="9" applyFont="1" applyBorder="1" applyAlignment="1">
      <alignment vertical="top" wrapText="1"/>
    </xf>
    <xf numFmtId="0" fontId="36" fillId="4" borderId="1" xfId="9" applyFont="1" applyFill="1" applyBorder="1" applyAlignment="1">
      <alignment horizontal="center" vertical="top" wrapText="1"/>
    </xf>
    <xf numFmtId="1" fontId="35" fillId="0" borderId="1" xfId="9" applyNumberFormat="1" applyFont="1" applyBorder="1" applyAlignment="1">
      <alignment horizontal="center" vertical="top" wrapText="1"/>
    </xf>
    <xf numFmtId="10" fontId="35" fillId="0" borderId="1" xfId="9" applyNumberFormat="1" applyFont="1" applyBorder="1" applyAlignment="1">
      <alignment horizontal="center" vertical="top" wrapText="1"/>
    </xf>
    <xf numFmtId="16" fontId="11" fillId="0" borderId="1" xfId="9" applyNumberFormat="1" applyFont="1" applyBorder="1" applyAlignment="1">
      <alignment horizontal="center" vertical="top" wrapText="1"/>
    </xf>
    <xf numFmtId="0" fontId="11" fillId="0" borderId="1" xfId="9" applyFont="1" applyBorder="1" applyAlignment="1">
      <alignment horizontal="justify" vertical="top" wrapText="1"/>
    </xf>
    <xf numFmtId="49" fontId="37" fillId="4" borderId="1" xfId="9" applyNumberFormat="1" applyFont="1" applyFill="1" applyBorder="1" applyAlignment="1">
      <alignment horizontal="center" vertical="top" wrapText="1"/>
    </xf>
    <xf numFmtId="1" fontId="34" fillId="0" borderId="1" xfId="9" applyNumberFormat="1" applyFont="1" applyBorder="1" applyAlignment="1">
      <alignment horizontal="center" vertical="top" wrapText="1"/>
    </xf>
    <xf numFmtId="10" fontId="34" fillId="0" borderId="1" xfId="9" applyNumberFormat="1" applyFont="1" applyBorder="1" applyAlignment="1">
      <alignment horizontal="center" vertical="top"/>
    </xf>
    <xf numFmtId="0" fontId="11" fillId="0" borderId="1" xfId="9" applyFont="1" applyBorder="1" applyAlignment="1">
      <alignment horizontal="center" vertical="top" wrapText="1"/>
    </xf>
    <xf numFmtId="0" fontId="11" fillId="0" borderId="1" xfId="9" applyFont="1" applyFill="1" applyBorder="1" applyAlignment="1">
      <alignment horizontal="justify" vertical="top" wrapText="1"/>
    </xf>
    <xf numFmtId="0" fontId="11" fillId="4" borderId="1" xfId="9" applyFont="1" applyFill="1" applyBorder="1" applyAlignment="1">
      <alignment horizontal="center" vertical="top" wrapText="1"/>
    </xf>
    <xf numFmtId="0" fontId="11" fillId="0" borderId="4" xfId="9" applyFont="1" applyBorder="1" applyAlignment="1">
      <alignment horizontal="justify" vertical="top" wrapText="1"/>
    </xf>
    <xf numFmtId="0" fontId="11" fillId="4" borderId="4" xfId="9" applyFont="1" applyFill="1" applyBorder="1" applyAlignment="1">
      <alignment horizontal="center" vertical="top" wrapText="1"/>
    </xf>
    <xf numFmtId="0" fontId="36" fillId="4" borderId="4" xfId="9" applyFont="1" applyFill="1" applyBorder="1" applyAlignment="1">
      <alignment horizontal="center" vertical="top" wrapText="1"/>
    </xf>
    <xf numFmtId="0" fontId="30" fillId="0" borderId="0" xfId="9" applyFont="1" applyAlignment="1">
      <alignment vertical="top" wrapText="1"/>
    </xf>
    <xf numFmtId="0" fontId="33" fillId="5" borderId="1" xfId="9" applyFont="1" applyFill="1" applyBorder="1" applyAlignment="1">
      <alignment horizontal="center" vertical="top" wrapText="1"/>
    </xf>
    <xf numFmtId="10" fontId="33" fillId="5" borderId="1" xfId="9" applyNumberFormat="1" applyFont="1" applyFill="1" applyBorder="1" applyAlignment="1">
      <alignment horizontal="center" vertical="top" wrapText="1"/>
    </xf>
    <xf numFmtId="0" fontId="34" fillId="0" borderId="4" xfId="9" applyFont="1" applyBorder="1" applyAlignment="1">
      <alignment vertical="top" wrapText="1"/>
    </xf>
    <xf numFmtId="0" fontId="35" fillId="0" borderId="4" xfId="9" applyFont="1" applyBorder="1" applyAlignment="1">
      <alignment vertical="top" wrapText="1"/>
    </xf>
    <xf numFmtId="1" fontId="35" fillId="0" borderId="4" xfId="9" applyNumberFormat="1" applyFont="1" applyBorder="1" applyAlignment="1">
      <alignment horizontal="center" vertical="top" wrapText="1"/>
    </xf>
    <xf numFmtId="10" fontId="35" fillId="0" borderId="4" xfId="9" applyNumberFormat="1" applyFont="1" applyBorder="1" applyAlignment="1">
      <alignment horizontal="center" vertical="top" wrapText="1"/>
    </xf>
    <xf numFmtId="10" fontId="34" fillId="2" borderId="1" xfId="9" applyNumberFormat="1" applyFont="1" applyFill="1" applyBorder="1" applyAlignment="1">
      <alignment horizontal="center" vertical="top"/>
    </xf>
    <xf numFmtId="0" fontId="11" fillId="2" borderId="1" xfId="9" applyFont="1" applyFill="1" applyBorder="1" applyAlignment="1">
      <alignment horizontal="justify" vertical="top" wrapText="1"/>
    </xf>
    <xf numFmtId="0" fontId="11" fillId="2" borderId="2" xfId="9" applyFont="1" applyFill="1" applyBorder="1" applyAlignment="1">
      <alignment horizontal="center" vertical="top" wrapText="1"/>
    </xf>
    <xf numFmtId="0" fontId="11" fillId="4" borderId="2" xfId="9" applyFont="1" applyFill="1" applyBorder="1" applyAlignment="1">
      <alignment horizontal="center" vertical="top" wrapText="1"/>
    </xf>
    <xf numFmtId="0" fontId="11" fillId="0" borderId="1" xfId="9" applyFont="1" applyBorder="1" applyAlignment="1">
      <alignment vertical="top" wrapText="1"/>
    </xf>
    <xf numFmtId="0" fontId="35" fillId="0" borderId="1" xfId="9" applyFont="1" applyFill="1" applyBorder="1" applyAlignment="1">
      <alignment vertical="top" wrapText="1"/>
    </xf>
    <xf numFmtId="0" fontId="34" fillId="0" borderId="1" xfId="9" applyFont="1" applyFill="1" applyBorder="1" applyAlignment="1">
      <alignment vertical="top" wrapText="1"/>
    </xf>
    <xf numFmtId="4" fontId="35" fillId="0" borderId="1" xfId="9" applyNumberFormat="1" applyFont="1" applyBorder="1" applyAlignment="1">
      <alignment horizontal="center" vertical="top" wrapText="1"/>
    </xf>
    <xf numFmtId="4" fontId="11" fillId="4" borderId="1" xfId="9" applyNumberFormat="1" applyFont="1" applyFill="1" applyBorder="1" applyAlignment="1">
      <alignment horizontal="center" vertical="top" wrapText="1"/>
    </xf>
    <xf numFmtId="4" fontId="11" fillId="0" borderId="1" xfId="9" applyNumberFormat="1" applyFont="1" applyBorder="1" applyAlignment="1">
      <alignment horizontal="center" vertical="top" wrapText="1"/>
    </xf>
    <xf numFmtId="10" fontId="11" fillId="0" borderId="1" xfId="9" applyNumberFormat="1" applyFont="1" applyBorder="1" applyAlignment="1">
      <alignment horizontal="center" vertical="top" wrapText="1"/>
    </xf>
    <xf numFmtId="0" fontId="11" fillId="0" borderId="1" xfId="9" applyFont="1" applyBorder="1"/>
    <xf numFmtId="0" fontId="34" fillId="0" borderId="1" xfId="9" applyFont="1" applyBorder="1"/>
    <xf numFmtId="4" fontId="36" fillId="4" borderId="1" xfId="9" applyNumberFormat="1" applyFont="1" applyFill="1" applyBorder="1" applyAlignment="1">
      <alignment horizontal="center" vertical="top" wrapText="1"/>
    </xf>
    <xf numFmtId="2" fontId="34" fillId="0" borderId="1" xfId="9" applyNumberFormat="1" applyFont="1" applyBorder="1" applyAlignment="1">
      <alignment horizontal="center"/>
    </xf>
    <xf numFmtId="10" fontId="34" fillId="0" borderId="1" xfId="9" applyNumberFormat="1" applyFont="1" applyBorder="1" applyAlignment="1">
      <alignment horizontal="center"/>
    </xf>
    <xf numFmtId="0" fontId="11" fillId="0" borderId="0" xfId="9" applyFont="1" applyBorder="1"/>
    <xf numFmtId="0" fontId="38" fillId="0" borderId="0" xfId="9" applyFont="1" applyBorder="1"/>
    <xf numFmtId="0" fontId="11" fillId="0" borderId="0" xfId="9" applyFont="1" applyBorder="1" applyAlignment="1">
      <alignment horizontal="center"/>
    </xf>
    <xf numFmtId="4" fontId="38" fillId="0" borderId="0" xfId="9" applyNumberFormat="1" applyFont="1" applyBorder="1" applyAlignment="1">
      <alignment horizontal="center"/>
    </xf>
    <xf numFmtId="10" fontId="38" fillId="0" borderId="0" xfId="9" applyNumberFormat="1" applyFont="1" applyBorder="1" applyAlignment="1">
      <alignment horizontal="center"/>
    </xf>
    <xf numFmtId="0" fontId="5" fillId="0" borderId="1" xfId="2" applyFont="1" applyFill="1" applyBorder="1" applyAlignment="1">
      <alignment horizontal="center" vertical="center" wrapText="1"/>
    </xf>
    <xf numFmtId="0" fontId="5" fillId="0" borderId="1" xfId="8" applyFont="1" applyBorder="1" applyAlignment="1">
      <alignment horizontal="center" vertical="center"/>
    </xf>
    <xf numFmtId="0" fontId="1" fillId="0" borderId="1" xfId="2" applyFont="1" applyFill="1" applyBorder="1" applyAlignment="1">
      <alignment horizontal="left" vertical="center" wrapText="1"/>
    </xf>
    <xf numFmtId="0" fontId="5" fillId="0" borderId="1" xfId="2"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5" fillId="0" borderId="1" xfId="8" applyFont="1" applyFill="1" applyBorder="1" applyAlignment="1">
      <alignment horizontal="center" vertical="center" wrapText="1"/>
    </xf>
    <xf numFmtId="0" fontId="5" fillId="0" borderId="1" xfId="8" applyFont="1" applyBorder="1" applyAlignment="1">
      <alignment horizontal="center" vertical="center"/>
    </xf>
    <xf numFmtId="0" fontId="1" fillId="0" borderId="1" xfId="2"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7" fillId="0" borderId="1" xfId="1" applyFont="1" applyFill="1" applyBorder="1" applyAlignment="1">
      <alignment horizontal="center" vertical="top" wrapText="1"/>
    </xf>
    <xf numFmtId="165" fontId="17" fillId="0" borderId="1" xfId="1" applyNumberFormat="1" applyFont="1" applyFill="1" applyBorder="1" applyAlignment="1">
      <alignment horizontal="center" vertical="top"/>
    </xf>
    <xf numFmtId="0" fontId="5" fillId="0" borderId="1" xfId="0" applyFont="1" applyFill="1" applyBorder="1" applyAlignment="1">
      <alignment horizontal="center" vertical="top"/>
    </xf>
    <xf numFmtId="0" fontId="5" fillId="0" borderId="1" xfId="0" applyFont="1" applyFill="1" applyBorder="1" applyAlignment="1">
      <alignment horizontal="justify" vertical="center"/>
    </xf>
    <xf numFmtId="3" fontId="5" fillId="0" borderId="1" xfId="0" applyNumberFormat="1" applyFont="1" applyFill="1" applyBorder="1" applyAlignment="1">
      <alignment horizontal="center" vertical="center"/>
    </xf>
    <xf numFmtId="3" fontId="5" fillId="0" borderId="1" xfId="0" applyNumberFormat="1" applyFont="1" applyFill="1" applyBorder="1" applyAlignment="1">
      <alignment horizontal="center" vertical="top"/>
    </xf>
    <xf numFmtId="4" fontId="5" fillId="0" borderId="1" xfId="0" applyNumberFormat="1" applyFont="1" applyFill="1" applyBorder="1" applyAlignment="1">
      <alignment horizontal="center" vertical="top"/>
    </xf>
    <xf numFmtId="166" fontId="17" fillId="0" borderId="1" xfId="0" applyNumberFormat="1" applyFont="1" applyFill="1" applyBorder="1" applyAlignment="1">
      <alignment horizontal="center" vertical="top" wrapText="1"/>
    </xf>
    <xf numFmtId="0" fontId="31" fillId="0" borderId="9" xfId="1" applyFont="1" applyFill="1" applyBorder="1" applyAlignment="1">
      <alignment horizontal="left" vertical="top" wrapText="1"/>
    </xf>
    <xf numFmtId="0" fontId="5" fillId="0" borderId="1" xfId="0" applyFont="1" applyFill="1" applyBorder="1" applyAlignment="1">
      <alignment horizontal="justify" vertical="top" wrapText="1"/>
    </xf>
    <xf numFmtId="0" fontId="5" fillId="0" borderId="1" xfId="0" applyFont="1" applyFill="1" applyBorder="1" applyAlignment="1">
      <alignment horizontal="center" vertical="top" wrapText="1"/>
    </xf>
    <xf numFmtId="165" fontId="1" fillId="0" borderId="1" xfId="1" applyNumberFormat="1" applyFont="1" applyFill="1" applyBorder="1" applyAlignment="1">
      <alignment horizontal="center" vertical="center"/>
    </xf>
    <xf numFmtId="49" fontId="5" fillId="2" borderId="1" xfId="0" applyNumberFormat="1" applyFont="1" applyFill="1" applyBorder="1" applyAlignment="1">
      <alignment horizontal="center" vertical="top"/>
    </xf>
    <xf numFmtId="0" fontId="40" fillId="0" borderId="1" xfId="0" applyFont="1" applyFill="1" applyBorder="1" applyAlignment="1">
      <alignment horizontal="justify" vertical="top" wrapText="1"/>
    </xf>
    <xf numFmtId="0" fontId="40" fillId="0" borderId="1" xfId="0" applyFont="1" applyFill="1" applyBorder="1" applyAlignment="1">
      <alignment horizontal="center" vertical="top" wrapText="1"/>
    </xf>
    <xf numFmtId="0" fontId="40" fillId="0" borderId="1" xfId="0" applyFont="1" applyFill="1" applyBorder="1" applyAlignment="1">
      <alignment horizontal="center" vertical="top"/>
    </xf>
    <xf numFmtId="0" fontId="5" fillId="0" borderId="3" xfId="0" applyFont="1" applyFill="1" applyBorder="1" applyAlignment="1">
      <alignment horizontal="center" vertical="top"/>
    </xf>
    <xf numFmtId="3" fontId="40" fillId="0" borderId="1" xfId="0" applyNumberFormat="1" applyFont="1" applyFill="1" applyBorder="1" applyAlignment="1">
      <alignment horizontal="center" vertical="top" wrapText="1"/>
    </xf>
    <xf numFmtId="4" fontId="41" fillId="0" borderId="1" xfId="1" applyNumberFormat="1" applyFont="1" applyFill="1" applyBorder="1" applyAlignment="1">
      <alignment horizontal="center" vertical="top" wrapText="1"/>
    </xf>
    <xf numFmtId="0" fontId="42" fillId="0" borderId="1" xfId="0" applyFont="1" applyFill="1" applyBorder="1" applyAlignment="1">
      <alignment horizontal="center" vertical="center" wrapText="1"/>
    </xf>
    <xf numFmtId="0" fontId="5" fillId="0" borderId="0" xfId="0" applyFont="1" applyFill="1" applyBorder="1" applyAlignment="1">
      <alignment horizontal="center" vertical="center"/>
    </xf>
    <xf numFmtId="0" fontId="7" fillId="0" borderId="2" xfId="0" applyFont="1" applyFill="1" applyBorder="1" applyAlignment="1">
      <alignment horizontal="center" vertical="center"/>
    </xf>
    <xf numFmtId="0" fontId="5" fillId="0" borderId="20" xfId="0" applyFont="1" applyFill="1" applyBorder="1" applyAlignment="1">
      <alignment horizontal="center" vertical="center" wrapText="1"/>
    </xf>
    <xf numFmtId="0" fontId="0" fillId="0" borderId="0" xfId="0" applyFill="1" applyBorder="1"/>
    <xf numFmtId="0" fontId="0" fillId="0" borderId="0" xfId="0" applyFill="1" applyBorder="1" applyAlignment="1">
      <alignment horizontal="center" vertical="center"/>
    </xf>
    <xf numFmtId="0" fontId="5" fillId="0" borderId="1" xfId="0" applyFont="1" applyBorder="1" applyAlignment="1">
      <alignment horizontal="center" vertical="center" wrapText="1"/>
    </xf>
    <xf numFmtId="0" fontId="2" fillId="0" borderId="1" xfId="0" applyFont="1" applyBorder="1" applyAlignment="1">
      <alignment horizontal="center" wrapText="1"/>
    </xf>
    <xf numFmtId="0" fontId="2" fillId="0" borderId="1" xfId="0" applyFont="1" applyBorder="1" applyAlignment="1">
      <alignment horizontal="center" vertical="top" wrapText="1"/>
    </xf>
    <xf numFmtId="0" fontId="2" fillId="0" borderId="1" xfId="0" applyFont="1" applyBorder="1" applyAlignment="1">
      <alignment vertical="top" wrapText="1"/>
    </xf>
    <xf numFmtId="0" fontId="5" fillId="0" borderId="0" xfId="8" applyFont="1" applyAlignment="1">
      <alignment horizontal="center" vertical="center" wrapText="1"/>
    </xf>
    <xf numFmtId="0" fontId="0" fillId="0" borderId="0" xfId="0" applyAlignment="1">
      <alignment horizontal="center"/>
    </xf>
    <xf numFmtId="0" fontId="19" fillId="0" borderId="0" xfId="0" applyFont="1" applyFill="1" applyAlignment="1">
      <alignment horizontal="center"/>
    </xf>
    <xf numFmtId="0" fontId="1" fillId="0" borderId="4" xfId="2" applyFont="1" applyFill="1" applyBorder="1" applyAlignment="1">
      <alignment horizontal="center" vertical="center" wrapText="1"/>
    </xf>
    <xf numFmtId="0" fontId="5" fillId="0" borderId="2" xfId="8" applyFont="1" applyFill="1" applyBorder="1" applyAlignment="1">
      <alignment horizontal="center" vertical="center" wrapText="1"/>
    </xf>
    <xf numFmtId="0" fontId="5" fillId="0" borderId="4" xfId="8" applyFont="1" applyBorder="1" applyAlignment="1">
      <alignment horizontal="center" vertical="center" wrapText="1"/>
    </xf>
    <xf numFmtId="0" fontId="5" fillId="0" borderId="5" xfId="8" applyFont="1" applyFill="1" applyBorder="1" applyAlignment="1">
      <alignment horizontal="center" vertical="center" wrapText="1"/>
    </xf>
    <xf numFmtId="0" fontId="5" fillId="0" borderId="1" xfId="8" applyFont="1" applyFill="1" applyBorder="1" applyAlignment="1">
      <alignment horizontal="center" vertical="center" wrapText="1"/>
    </xf>
    <xf numFmtId="0" fontId="2" fillId="0" borderId="0" xfId="0" applyFont="1" applyFill="1"/>
    <xf numFmtId="0" fontId="1" fillId="0" borderId="1" xfId="1" applyFont="1" applyFill="1" applyBorder="1" applyAlignment="1">
      <alignment horizontal="left" vertical="top" wrapText="1"/>
    </xf>
    <xf numFmtId="0" fontId="38" fillId="0" borderId="1" xfId="0" applyFont="1" applyFill="1" applyBorder="1" applyAlignment="1">
      <alignment horizontal="center" vertical="top" wrapText="1"/>
    </xf>
    <xf numFmtId="0" fontId="13" fillId="0" borderId="1" xfId="0" applyNumberFormat="1" applyFont="1" applyFill="1" applyBorder="1" applyAlignment="1">
      <alignment horizontal="center" vertical="top" wrapText="1"/>
    </xf>
    <xf numFmtId="4" fontId="44" fillId="0" borderId="1" xfId="1" applyNumberFormat="1" applyFont="1" applyFill="1" applyBorder="1" applyAlignment="1">
      <alignment horizontal="center" vertical="center" wrapText="1"/>
    </xf>
    <xf numFmtId="0" fontId="45" fillId="0" borderId="1" xfId="0" applyFont="1" applyFill="1" applyBorder="1" applyAlignment="1">
      <alignment horizontal="center" vertical="center"/>
    </xf>
    <xf numFmtId="3" fontId="13" fillId="0" borderId="1" xfId="0" applyNumberFormat="1" applyFont="1" applyFill="1" applyBorder="1" applyAlignment="1">
      <alignment horizontal="center" vertical="top" wrapText="1"/>
    </xf>
    <xf numFmtId="0" fontId="13" fillId="0" borderId="1" xfId="1" applyFont="1" applyFill="1" applyBorder="1" applyAlignment="1">
      <alignment horizontal="left" vertical="center" wrapText="1"/>
    </xf>
    <xf numFmtId="0" fontId="13" fillId="0" borderId="1" xfId="1" applyFont="1" applyFill="1" applyBorder="1" applyAlignment="1">
      <alignment horizontal="justify" vertical="center" wrapText="1"/>
    </xf>
    <xf numFmtId="165" fontId="1" fillId="0" borderId="1" xfId="0" applyNumberFormat="1" applyFont="1" applyFill="1" applyBorder="1" applyAlignment="1">
      <alignment horizontal="center" vertical="center" wrapText="1"/>
    </xf>
    <xf numFmtId="0" fontId="1" fillId="0" borderId="4" xfId="2" applyFont="1" applyFill="1" applyBorder="1" applyAlignment="1">
      <alignment vertical="center" wrapText="1"/>
    </xf>
    <xf numFmtId="3" fontId="17" fillId="0" borderId="7" xfId="1" applyNumberFormat="1" applyFont="1" applyFill="1" applyBorder="1" applyAlignment="1">
      <alignment horizontal="center" vertical="center"/>
    </xf>
    <xf numFmtId="165" fontId="17" fillId="0" borderId="1" xfId="0" applyNumberFormat="1" applyFont="1" applyFill="1" applyBorder="1" applyAlignment="1">
      <alignment horizontal="center" vertical="top" wrapText="1"/>
    </xf>
    <xf numFmtId="0" fontId="5" fillId="0" borderId="1" xfId="0" applyFont="1" applyFill="1" applyBorder="1" applyAlignment="1">
      <alignment horizontal="left" vertical="top" wrapText="1"/>
    </xf>
    <xf numFmtId="0" fontId="5" fillId="0" borderId="1" xfId="0" applyFont="1" applyBorder="1" applyAlignment="1">
      <alignment horizontal="center" vertical="center" wrapText="1"/>
    </xf>
    <xf numFmtId="0" fontId="5" fillId="0" borderId="4" xfId="8" applyFont="1" applyFill="1" applyBorder="1" applyAlignment="1">
      <alignment horizontal="center" vertical="center" wrapText="1"/>
    </xf>
    <xf numFmtId="0" fontId="5" fillId="0" borderId="1" xfId="8" applyFont="1" applyFill="1" applyBorder="1" applyAlignment="1">
      <alignment horizontal="center" vertical="center" wrapText="1"/>
    </xf>
    <xf numFmtId="0" fontId="1" fillId="0" borderId="1" xfId="2" applyFont="1" applyFill="1" applyBorder="1" applyAlignment="1">
      <alignment horizontal="left" vertical="center" wrapText="1"/>
    </xf>
    <xf numFmtId="0" fontId="5" fillId="0" borderId="1" xfId="2" applyFont="1" applyFill="1" applyBorder="1" applyAlignment="1">
      <alignment horizontal="center" vertical="center" wrapText="1"/>
    </xf>
    <xf numFmtId="14" fontId="5" fillId="0" borderId="1" xfId="8" applyNumberFormat="1" applyFont="1" applyFill="1" applyBorder="1" applyAlignment="1">
      <alignment horizontal="center" vertical="center" wrapText="1"/>
    </xf>
    <xf numFmtId="0" fontId="2" fillId="6" borderId="0" xfId="0" applyFont="1" applyFill="1"/>
    <xf numFmtId="0" fontId="13" fillId="6" borderId="1" xfId="0" applyNumberFormat="1" applyFont="1" applyFill="1" applyBorder="1" applyAlignment="1">
      <alignment horizontal="center" vertical="top" wrapText="1"/>
    </xf>
    <xf numFmtId="3" fontId="13" fillId="6" borderId="1" xfId="0" applyNumberFormat="1" applyFont="1" applyFill="1" applyBorder="1" applyAlignment="1">
      <alignment horizontal="center" vertical="center" wrapText="1"/>
    </xf>
    <xf numFmtId="3" fontId="13" fillId="6" borderId="1" xfId="0" applyNumberFormat="1" applyFont="1" applyFill="1" applyBorder="1" applyAlignment="1">
      <alignment horizontal="center" vertical="top" wrapText="1"/>
    </xf>
    <xf numFmtId="0" fontId="5" fillId="0" borderId="1" xfId="8" applyFont="1" applyFill="1" applyBorder="1" applyAlignment="1">
      <alignment horizontal="center" vertical="center" wrapText="1"/>
    </xf>
    <xf numFmtId="166" fontId="5" fillId="0" borderId="1" xfId="0" applyNumberFormat="1" applyFont="1" applyFill="1" applyBorder="1" applyAlignment="1">
      <alignment horizontal="center" vertical="center"/>
    </xf>
    <xf numFmtId="166" fontId="8" fillId="0" borderId="1" xfId="0" applyNumberFormat="1" applyFont="1" applyFill="1" applyBorder="1" applyAlignment="1">
      <alignment vertical="top" wrapText="1"/>
    </xf>
    <xf numFmtId="165" fontId="8" fillId="0" borderId="1" xfId="0" applyNumberFormat="1" applyFont="1" applyFill="1" applyBorder="1" applyAlignment="1">
      <alignment horizontal="center" vertical="center" wrapText="1"/>
    </xf>
    <xf numFmtId="165" fontId="8" fillId="0" borderId="1" xfId="0" applyNumberFormat="1" applyFont="1" applyFill="1" applyBorder="1" applyAlignment="1">
      <alignment horizontal="center" vertical="center"/>
    </xf>
    <xf numFmtId="166" fontId="8" fillId="0" borderId="7" xfId="0" applyNumberFormat="1" applyFont="1" applyFill="1" applyBorder="1" applyAlignment="1">
      <alignment vertical="top" wrapText="1"/>
    </xf>
    <xf numFmtId="166" fontId="8" fillId="0" borderId="1" xfId="2" applyNumberFormat="1" applyFont="1" applyFill="1" applyBorder="1" applyAlignment="1">
      <alignment vertical="top" wrapText="1"/>
    </xf>
    <xf numFmtId="165" fontId="8" fillId="0" borderId="1" xfId="2" applyNumberFormat="1" applyFont="1" applyFill="1" applyBorder="1" applyAlignment="1">
      <alignment horizontal="center" vertical="center"/>
    </xf>
    <xf numFmtId="165" fontId="8" fillId="0" borderId="1" xfId="2" applyNumberFormat="1" applyFont="1" applyFill="1" applyBorder="1" applyAlignment="1">
      <alignment horizontal="center" vertical="center" wrapText="1"/>
    </xf>
    <xf numFmtId="0" fontId="2" fillId="0" borderId="1" xfId="0" applyFont="1" applyBorder="1" applyAlignment="1">
      <alignment horizontal="left" vertical="top" wrapText="1"/>
    </xf>
    <xf numFmtId="0" fontId="0" fillId="0" borderId="1" xfId="0" applyFill="1" applyBorder="1"/>
    <xf numFmtId="0" fontId="9" fillId="0" borderId="1" xfId="0" applyFont="1" applyFill="1" applyBorder="1" applyAlignment="1">
      <alignment horizontal="left" vertical="top" wrapText="1"/>
    </xf>
    <xf numFmtId="0" fontId="9" fillId="0" borderId="1" xfId="0" applyFont="1" applyFill="1" applyBorder="1" applyAlignment="1">
      <alignment horizontal="center" vertical="top"/>
    </xf>
    <xf numFmtId="0" fontId="8" fillId="0" borderId="0" xfId="8" applyNumberFormat="1" applyFont="1" applyAlignment="1">
      <alignment wrapText="1"/>
    </xf>
    <xf numFmtId="0" fontId="15" fillId="6" borderId="2" xfId="0" applyFont="1" applyFill="1" applyBorder="1" applyAlignment="1">
      <alignment horizontal="center" vertical="center" wrapText="1"/>
    </xf>
    <xf numFmtId="0" fontId="5" fillId="6" borderId="2" xfId="8" applyFont="1" applyFill="1" applyBorder="1" applyAlignment="1">
      <alignment horizontal="center" vertical="center" wrapText="1"/>
    </xf>
    <xf numFmtId="0" fontId="9" fillId="0" borderId="0" xfId="8" applyFont="1" applyFill="1"/>
    <xf numFmtId="0" fontId="39" fillId="0" borderId="6" xfId="9" applyFont="1" applyBorder="1" applyAlignment="1">
      <alignment horizontal="left" vertical="top" wrapText="1"/>
    </xf>
    <xf numFmtId="0" fontId="18" fillId="0" borderId="0" xfId="9" applyFont="1" applyAlignment="1">
      <alignment horizontal="right"/>
    </xf>
    <xf numFmtId="0" fontId="11" fillId="0" borderId="4" xfId="9" applyFont="1" applyBorder="1" applyAlignment="1">
      <alignment horizontal="center" vertical="top" wrapText="1"/>
    </xf>
    <xf numFmtId="0" fontId="11" fillId="0" borderId="4" xfId="9" applyFont="1" applyFill="1" applyBorder="1" applyAlignment="1">
      <alignment horizontal="justify" vertical="top" wrapText="1"/>
    </xf>
    <xf numFmtId="0" fontId="11" fillId="0" borderId="2" xfId="9" applyFont="1" applyFill="1" applyBorder="1" applyAlignment="1">
      <alignment horizontal="justify" vertical="top" wrapText="1"/>
    </xf>
    <xf numFmtId="9" fontId="11" fillId="0" borderId="1" xfId="9" applyNumberFormat="1" applyFont="1" applyBorder="1" applyAlignment="1">
      <alignment horizontal="center" vertical="top" wrapText="1"/>
    </xf>
    <xf numFmtId="9" fontId="11" fillId="0" borderId="2" xfId="9" applyNumberFormat="1" applyFont="1" applyFill="1" applyBorder="1" applyAlignment="1">
      <alignment horizontal="center" vertical="top" wrapText="1"/>
    </xf>
    <xf numFmtId="9" fontId="11" fillId="0" borderId="1" xfId="9" applyNumberFormat="1" applyFont="1" applyFill="1" applyBorder="1" applyAlignment="1">
      <alignment horizontal="center" vertical="top" wrapText="1"/>
    </xf>
    <xf numFmtId="9" fontId="11" fillId="2" borderId="1" xfId="9" applyNumberFormat="1" applyFont="1" applyFill="1" applyBorder="1" applyAlignment="1">
      <alignment horizontal="center" vertical="top" wrapText="1"/>
    </xf>
    <xf numFmtId="0" fontId="5" fillId="0" borderId="3" xfId="0" applyFont="1" applyFill="1" applyBorder="1" applyAlignment="1">
      <alignment horizontal="center" vertical="center"/>
    </xf>
    <xf numFmtId="0" fontId="6"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6" fillId="0" borderId="3" xfId="0" applyFont="1" applyFill="1" applyBorder="1" applyAlignment="1">
      <alignment horizontal="center" vertical="top" wrapText="1"/>
    </xf>
    <xf numFmtId="0" fontId="16" fillId="0" borderId="6" xfId="0" applyFont="1" applyFill="1" applyBorder="1" applyAlignment="1">
      <alignment horizontal="center" vertical="top"/>
    </xf>
    <xf numFmtId="0" fontId="15" fillId="0" borderId="7" xfId="0" applyFont="1" applyFill="1" applyBorder="1" applyAlignment="1">
      <alignment horizontal="center" vertical="top"/>
    </xf>
    <xf numFmtId="0" fontId="5" fillId="0" borderId="19" xfId="0" applyFont="1" applyFill="1" applyBorder="1" applyAlignment="1">
      <alignment horizontal="center" vertical="center"/>
    </xf>
    <xf numFmtId="0" fontId="15" fillId="0" borderId="9" xfId="0" applyFont="1" applyFill="1" applyBorder="1" applyAlignment="1">
      <alignment vertical="center"/>
    </xf>
    <xf numFmtId="0" fontId="15" fillId="0" borderId="20" xfId="0" applyFont="1" applyFill="1" applyBorder="1" applyAlignment="1">
      <alignment vertical="center"/>
    </xf>
    <xf numFmtId="0" fontId="15" fillId="0" borderId="21" xfId="0" applyFont="1" applyFill="1" applyBorder="1" applyAlignment="1">
      <alignment vertical="center"/>
    </xf>
    <xf numFmtId="0" fontId="15" fillId="0" borderId="8" xfId="0" applyFont="1" applyFill="1" applyBorder="1" applyAlignment="1">
      <alignment vertical="center"/>
    </xf>
    <xf numFmtId="0" fontId="15" fillId="0" borderId="22" xfId="0" applyFont="1" applyFill="1" applyBorder="1" applyAlignment="1">
      <alignment vertical="center"/>
    </xf>
    <xf numFmtId="0" fontId="1" fillId="0" borderId="3" xfId="0" applyFont="1" applyFill="1" applyBorder="1" applyAlignment="1">
      <alignment horizontal="center" vertical="top" wrapText="1"/>
    </xf>
    <xf numFmtId="0" fontId="18" fillId="0" borderId="6" xfId="0" applyFont="1" applyFill="1" applyBorder="1" applyAlignment="1">
      <alignment horizontal="center" vertical="top" wrapText="1"/>
    </xf>
    <xf numFmtId="0" fontId="15" fillId="0" borderId="7" xfId="0" applyFont="1" applyFill="1" applyBorder="1" applyAlignment="1">
      <alignment horizontal="center" vertical="top" wrapText="1"/>
    </xf>
    <xf numFmtId="0" fontId="5" fillId="0" borderId="8" xfId="0" applyFont="1" applyBorder="1" applyAlignment="1">
      <alignment horizontal="center" vertical="top" wrapText="1"/>
    </xf>
    <xf numFmtId="0" fontId="15" fillId="0" borderId="8" xfId="0" applyFont="1" applyBorder="1" applyAlignment="1">
      <alignment horizontal="center" vertical="top"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9"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1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43" fillId="0" borderId="1" xfId="1" applyFont="1" applyFill="1" applyBorder="1" applyAlignment="1">
      <alignment horizontal="center" vertical="top" wrapText="1"/>
    </xf>
    <xf numFmtId="0" fontId="0" fillId="0" borderId="1" xfId="0" applyFill="1" applyBorder="1" applyAlignment="1">
      <alignment horizontal="center"/>
    </xf>
    <xf numFmtId="14" fontId="5" fillId="0" borderId="1" xfId="8" applyNumberFormat="1" applyFont="1" applyFill="1" applyBorder="1" applyAlignment="1">
      <alignment horizontal="center" vertical="center" wrapText="1"/>
    </xf>
    <xf numFmtId="0" fontId="5" fillId="0" borderId="1" xfId="8" applyFont="1" applyFill="1" applyBorder="1" applyAlignment="1">
      <alignment horizontal="center" vertical="center" wrapText="1"/>
    </xf>
    <xf numFmtId="0" fontId="5" fillId="0" borderId="0" xfId="8" applyFont="1" applyAlignment="1">
      <alignment horizontal="right" vertical="center" wrapText="1"/>
    </xf>
    <xf numFmtId="0" fontId="5" fillId="0" borderId="1" xfId="8" applyFont="1" applyBorder="1" applyAlignment="1">
      <alignment horizontal="center" vertical="center" wrapText="1"/>
    </xf>
    <xf numFmtId="0" fontId="8" fillId="0" borderId="8" xfId="8" applyFont="1" applyBorder="1" applyAlignment="1">
      <alignment horizontal="center" vertical="top" wrapText="1"/>
    </xf>
    <xf numFmtId="0" fontId="10" fillId="0" borderId="8" xfId="0" applyFont="1" applyBorder="1" applyAlignment="1">
      <alignment horizontal="center" vertical="top"/>
    </xf>
    <xf numFmtId="0" fontId="5" fillId="0" borderId="1" xfId="8" applyFont="1" applyBorder="1" applyAlignment="1">
      <alignment horizontal="center" vertical="center"/>
    </xf>
    <xf numFmtId="0" fontId="5" fillId="0" borderId="4" xfId="8" applyFont="1" applyFill="1" applyBorder="1" applyAlignment="1">
      <alignment horizontal="center" vertical="center" wrapText="1"/>
    </xf>
    <xf numFmtId="0" fontId="5" fillId="0" borderId="2" xfId="8" applyFont="1" applyFill="1" applyBorder="1" applyAlignment="1">
      <alignment horizontal="center" vertical="center" wrapText="1"/>
    </xf>
    <xf numFmtId="0" fontId="5" fillId="0" borderId="3" xfId="0" applyFont="1" applyBorder="1" applyAlignment="1">
      <alignment horizontal="center" vertical="center"/>
    </xf>
    <xf numFmtId="0" fontId="0" fillId="0" borderId="6" xfId="0" applyBorder="1"/>
    <xf numFmtId="0" fontId="0" fillId="0" borderId="7" xfId="0" applyBorder="1"/>
    <xf numFmtId="0" fontId="1" fillId="0" borderId="1" xfId="2" applyFont="1" applyFill="1" applyBorder="1" applyAlignment="1">
      <alignment horizontal="left" vertical="center" wrapText="1"/>
    </xf>
    <xf numFmtId="0" fontId="5" fillId="0" borderId="1" xfId="8" applyFont="1" applyFill="1" applyBorder="1" applyAlignment="1">
      <alignment horizontal="left" vertical="center" wrapText="1"/>
    </xf>
    <xf numFmtId="0" fontId="5" fillId="0" borderId="1" xfId="2" applyFont="1" applyFill="1" applyBorder="1" applyAlignment="1">
      <alignment horizontal="center" vertical="center" wrapText="1"/>
    </xf>
    <xf numFmtId="166" fontId="8" fillId="0" borderId="4" xfId="0" applyNumberFormat="1" applyFont="1" applyFill="1" applyBorder="1" applyAlignment="1">
      <alignment horizontal="left" vertical="top" wrapText="1"/>
    </xf>
    <xf numFmtId="166" fontId="8" fillId="0" borderId="5" xfId="0" applyNumberFormat="1" applyFont="1" applyFill="1" applyBorder="1" applyAlignment="1">
      <alignment horizontal="left" vertical="top" wrapText="1"/>
    </xf>
    <xf numFmtId="166" fontId="8" fillId="0" borderId="1" xfId="2" applyNumberFormat="1" applyFont="1" applyFill="1" applyBorder="1" applyAlignment="1">
      <alignment horizontal="left" vertical="top" wrapText="1"/>
    </xf>
    <xf numFmtId="166" fontId="8" fillId="0" borderId="2" xfId="0" applyNumberFormat="1" applyFont="1" applyFill="1" applyBorder="1" applyAlignment="1">
      <alignment horizontal="left" vertical="top" wrapText="1"/>
    </xf>
    <xf numFmtId="0" fontId="8" fillId="0" borderId="4" xfId="0" applyNumberFormat="1" applyFont="1" applyFill="1" applyBorder="1" applyAlignment="1">
      <alignment horizontal="left" vertical="top" wrapText="1"/>
    </xf>
    <xf numFmtId="0" fontId="8" fillId="0" borderId="5" xfId="0" applyNumberFormat="1" applyFont="1" applyFill="1" applyBorder="1" applyAlignment="1">
      <alignment horizontal="left" vertical="top" wrapText="1"/>
    </xf>
    <xf numFmtId="0" fontId="8" fillId="0" borderId="4" xfId="0" applyFont="1" applyFill="1" applyBorder="1" applyAlignment="1">
      <alignment horizontal="left" vertical="top" wrapText="1"/>
    </xf>
    <xf numFmtId="0" fontId="10" fillId="0" borderId="5" xfId="0" applyFont="1" applyFill="1" applyBorder="1" applyAlignment="1">
      <alignment horizontal="left" vertical="top" wrapText="1"/>
    </xf>
    <xf numFmtId="0" fontId="5" fillId="0" borderId="0" xfId="0" applyFont="1" applyFill="1" applyAlignment="1">
      <alignment horizontal="right" vertical="center"/>
    </xf>
    <xf numFmtId="0" fontId="5" fillId="0" borderId="8" xfId="0" applyFont="1" applyFill="1" applyBorder="1" applyAlignment="1">
      <alignment horizontal="center" vertical="top" wrapText="1"/>
    </xf>
    <xf numFmtId="0" fontId="5" fillId="0" borderId="4" xfId="0" applyFont="1" applyFill="1" applyBorder="1" applyAlignment="1" applyProtection="1">
      <alignment horizontal="center" vertical="top" wrapText="1"/>
      <protection locked="0"/>
    </xf>
    <xf numFmtId="0" fontId="5" fillId="0" borderId="2" xfId="0" applyFont="1" applyFill="1" applyBorder="1" applyAlignment="1" applyProtection="1">
      <alignment horizontal="center" vertical="top" wrapText="1"/>
      <protection locked="0"/>
    </xf>
    <xf numFmtId="0" fontId="0" fillId="0" borderId="5" xfId="0" applyFill="1" applyBorder="1" applyAlignment="1">
      <alignment horizontal="left" vertical="top" wrapText="1"/>
    </xf>
    <xf numFmtId="166" fontId="8" fillId="0" borderId="4" xfId="0" applyNumberFormat="1" applyFont="1" applyFill="1" applyBorder="1" applyAlignment="1">
      <alignment horizontal="center" vertical="top" wrapText="1"/>
    </xf>
    <xf numFmtId="166" fontId="8" fillId="0" borderId="5" xfId="0" applyNumberFormat="1" applyFont="1" applyFill="1" applyBorder="1" applyAlignment="1">
      <alignment horizontal="center" vertical="top" wrapText="1"/>
    </xf>
    <xf numFmtId="0" fontId="0" fillId="0" borderId="2" xfId="0" applyFill="1" applyBorder="1" applyAlignment="1">
      <alignment horizontal="left" vertical="top" wrapText="1"/>
    </xf>
    <xf numFmtId="166" fontId="8" fillId="0" borderId="2" xfId="0" applyNumberFormat="1" applyFont="1" applyFill="1" applyBorder="1" applyAlignment="1">
      <alignment horizontal="center" vertical="top" wrapText="1"/>
    </xf>
    <xf numFmtId="0" fontId="8" fillId="0" borderId="5" xfId="0" applyFont="1" applyFill="1" applyBorder="1" applyAlignment="1">
      <alignment horizontal="left" vertical="top" wrapText="1"/>
    </xf>
    <xf numFmtId="0" fontId="0" fillId="0" borderId="5" xfId="0" applyNumberFormat="1" applyFill="1" applyBorder="1" applyAlignment="1">
      <alignment horizontal="left" vertical="top" wrapText="1"/>
    </xf>
    <xf numFmtId="0" fontId="8" fillId="0" borderId="2" xfId="0" applyNumberFormat="1" applyFont="1" applyFill="1" applyBorder="1" applyAlignment="1">
      <alignment horizontal="left" vertical="top" wrapText="1"/>
    </xf>
    <xf numFmtId="0" fontId="8" fillId="0" borderId="2"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2" xfId="0" applyFont="1" applyBorder="1" applyAlignment="1">
      <alignment horizontal="left" vertical="top" wrapText="1"/>
    </xf>
    <xf numFmtId="0" fontId="5" fillId="0" borderId="8" xfId="0" applyFont="1" applyFill="1" applyBorder="1" applyAlignment="1">
      <alignment horizontal="center" vertical="center" wrapText="1"/>
    </xf>
    <xf numFmtId="0" fontId="5" fillId="0" borderId="0" xfId="0" applyFont="1" applyFill="1" applyBorder="1" applyAlignment="1">
      <alignment horizontal="right"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wrapText="1"/>
    </xf>
    <xf numFmtId="0" fontId="2" fillId="0" borderId="7" xfId="0" applyFont="1" applyBorder="1" applyAlignment="1">
      <alignment horizontal="center" wrapText="1"/>
    </xf>
    <xf numFmtId="0" fontId="0" fillId="0" borderId="0" xfId="0" applyAlignment="1">
      <alignment horizontal="center" vertical="top" wrapText="1"/>
    </xf>
    <xf numFmtId="0" fontId="0" fillId="0" borderId="0" xfId="0" applyAlignment="1">
      <alignment horizontal="center" vertical="top"/>
    </xf>
    <xf numFmtId="0" fontId="39" fillId="0" borderId="3" xfId="9" applyFont="1" applyBorder="1" applyAlignment="1">
      <alignment horizontal="left" vertical="top" wrapText="1"/>
    </xf>
    <xf numFmtId="0" fontId="39" fillId="0" borderId="6" xfId="9" applyFont="1" applyBorder="1" applyAlignment="1">
      <alignment horizontal="left" vertical="top" wrapText="1"/>
    </xf>
    <xf numFmtId="0" fontId="39" fillId="0" borderId="7" xfId="9" applyFont="1" applyBorder="1" applyAlignment="1">
      <alignment horizontal="left" vertical="top" wrapText="1"/>
    </xf>
    <xf numFmtId="164" fontId="38" fillId="0" borderId="6" xfId="9" applyNumberFormat="1" applyFont="1" applyFill="1" applyBorder="1" applyAlignment="1">
      <alignment horizontal="center" vertical="center"/>
    </xf>
    <xf numFmtId="164" fontId="38" fillId="0" borderId="7" xfId="9" applyNumberFormat="1" applyFont="1" applyFill="1" applyBorder="1" applyAlignment="1">
      <alignment horizontal="center" vertical="center"/>
    </xf>
    <xf numFmtId="0" fontId="18" fillId="0" borderId="0" xfId="9" applyFont="1" applyAlignment="1">
      <alignment horizontal="right"/>
    </xf>
    <xf numFmtId="0" fontId="32" fillId="0" borderId="0" xfId="9" applyFont="1" applyAlignment="1">
      <alignment horizontal="center" vertical="top" wrapText="1"/>
    </xf>
    <xf numFmtId="0" fontId="11" fillId="0" borderId="4" xfId="9" applyFont="1" applyBorder="1" applyAlignment="1">
      <alignment horizontal="center" vertical="top" wrapText="1"/>
    </xf>
    <xf numFmtId="0" fontId="11" fillId="0" borderId="5" xfId="9" applyFont="1" applyBorder="1" applyAlignment="1">
      <alignment horizontal="center" vertical="top" wrapText="1"/>
    </xf>
    <xf numFmtId="0" fontId="11" fillId="0" borderId="2" xfId="9" applyFont="1" applyBorder="1" applyAlignment="1">
      <alignment horizontal="center" vertical="top" wrapText="1"/>
    </xf>
    <xf numFmtId="0" fontId="11" fillId="0" borderId="4" xfId="9" applyFont="1" applyFill="1" applyBorder="1" applyAlignment="1">
      <alignment horizontal="center" vertical="top" wrapText="1"/>
    </xf>
    <xf numFmtId="0" fontId="11" fillId="0" borderId="5" xfId="9" applyFont="1" applyFill="1" applyBorder="1" applyAlignment="1">
      <alignment horizontal="center" vertical="top" wrapText="1"/>
    </xf>
    <xf numFmtId="0" fontId="11" fillId="0" borderId="2" xfId="9" applyFont="1" applyFill="1" applyBorder="1" applyAlignment="1">
      <alignment horizontal="center" vertical="top" wrapText="1"/>
    </xf>
    <xf numFmtId="0" fontId="11" fillId="0" borderId="0" xfId="9" applyFont="1" applyFill="1" applyBorder="1" applyAlignment="1">
      <alignment horizontal="justify" vertical="top" wrapText="1"/>
    </xf>
    <xf numFmtId="0" fontId="11" fillId="0" borderId="8" xfId="9" applyFont="1" applyFill="1" applyBorder="1" applyAlignment="1">
      <alignment horizontal="justify" vertical="top" wrapText="1"/>
    </xf>
    <xf numFmtId="0" fontId="11" fillId="0" borderId="1" xfId="5" applyFont="1" applyBorder="1" applyAlignment="1">
      <alignment horizontal="justify" vertical="top" wrapText="1"/>
    </xf>
    <xf numFmtId="0" fontId="18" fillId="0" borderId="0" xfId="5" applyFont="1" applyAlignment="1">
      <alignment horizontal="right"/>
    </xf>
    <xf numFmtId="0" fontId="32" fillId="0" borderId="0" xfId="5" applyFont="1" applyFill="1" applyBorder="1" applyAlignment="1">
      <alignment horizontal="center" vertical="top" wrapText="1"/>
    </xf>
    <xf numFmtId="0" fontId="38" fillId="0" borderId="3" xfId="5" applyFont="1" applyBorder="1" applyAlignment="1">
      <alignment horizontal="center" vertical="center" wrapText="1"/>
    </xf>
    <xf numFmtId="0" fontId="38" fillId="0" borderId="6" xfId="5" applyFont="1" applyBorder="1" applyAlignment="1">
      <alignment horizontal="center" vertical="center" wrapText="1"/>
    </xf>
    <xf numFmtId="0" fontId="38" fillId="0" borderId="7" xfId="5" applyFont="1" applyBorder="1" applyAlignment="1">
      <alignment horizontal="center" vertical="center" wrapText="1"/>
    </xf>
    <xf numFmtId="0" fontId="5" fillId="0" borderId="0" xfId="2" applyFont="1" applyAlignment="1">
      <alignment horizontal="left"/>
    </xf>
    <xf numFmtId="0" fontId="5" fillId="0" borderId="0" xfId="2" applyFont="1" applyAlignment="1">
      <alignment horizontal="left" vertical="top" wrapText="1"/>
    </xf>
    <xf numFmtId="0" fontId="5" fillId="0" borderId="0" xfId="2" applyFont="1" applyAlignment="1">
      <alignment horizontal="left" wrapText="1"/>
    </xf>
    <xf numFmtId="0" fontId="22" fillId="0" borderId="4" xfId="2"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2" xfId="0" applyFill="1" applyBorder="1" applyAlignment="1">
      <alignment horizontal="center" vertical="center" wrapText="1"/>
    </xf>
    <xf numFmtId="0" fontId="22" fillId="0" borderId="14" xfId="2" applyFont="1" applyFill="1" applyBorder="1" applyAlignment="1">
      <alignment vertical="center" wrapText="1"/>
    </xf>
    <xf numFmtId="0" fontId="0" fillId="0" borderId="5" xfId="0" applyFill="1" applyBorder="1" applyAlignment="1">
      <alignment vertical="center" wrapText="1"/>
    </xf>
    <xf numFmtId="0" fontId="0" fillId="0" borderId="2" xfId="0" applyFill="1" applyBorder="1" applyAlignment="1">
      <alignment vertical="center" wrapText="1"/>
    </xf>
    <xf numFmtId="0" fontId="3" fillId="0" borderId="14" xfId="2" applyFont="1" applyFill="1" applyBorder="1" applyAlignment="1">
      <alignment horizontal="center" vertical="center" wrapText="1"/>
    </xf>
    <xf numFmtId="14" fontId="3" fillId="0" borderId="14" xfId="2" applyNumberFormat="1" applyFont="1" applyFill="1" applyBorder="1" applyAlignment="1">
      <alignment horizontal="center" vertical="center" wrapText="1"/>
    </xf>
    <xf numFmtId="0" fontId="9" fillId="0" borderId="15" xfId="0" applyFont="1" applyFill="1" applyBorder="1" applyAlignment="1">
      <alignment horizontal="center" vertical="center" wrapText="1"/>
    </xf>
    <xf numFmtId="0" fontId="0" fillId="0" borderId="16" xfId="0" applyFont="1" applyFill="1" applyBorder="1" applyAlignment="1">
      <alignment wrapText="1"/>
    </xf>
    <xf numFmtId="0" fontId="0" fillId="0" borderId="17" xfId="0" applyFont="1" applyFill="1" applyBorder="1" applyAlignment="1">
      <alignment wrapText="1"/>
    </xf>
    <xf numFmtId="0" fontId="0" fillId="0" borderId="18" xfId="0" applyFont="1" applyFill="1" applyBorder="1" applyAlignment="1">
      <alignment wrapText="1"/>
    </xf>
    <xf numFmtId="0" fontId="3" fillId="0" borderId="1" xfId="2" applyFont="1" applyBorder="1" applyAlignment="1">
      <alignment horizontal="center" vertical="center" wrapText="1"/>
    </xf>
    <xf numFmtId="0" fontId="9" fillId="0" borderId="11" xfId="0" applyFont="1" applyBorder="1" applyAlignment="1">
      <alignment horizontal="center" vertical="top" wrapText="1"/>
    </xf>
    <xf numFmtId="0" fontId="0" fillId="0" borderId="0" xfId="0" applyFont="1" applyBorder="1" applyAlignment="1">
      <alignment horizontal="center" vertical="top" wrapText="1"/>
    </xf>
    <xf numFmtId="0" fontId="0" fillId="0" borderId="12" xfId="0" applyFont="1" applyBorder="1" applyAlignment="1">
      <alignment horizontal="center" vertical="top" wrapText="1"/>
    </xf>
    <xf numFmtId="0" fontId="0" fillId="0" borderId="13" xfId="0" applyFont="1" applyBorder="1" applyAlignment="1">
      <alignment horizontal="center" vertical="top" wrapText="1"/>
    </xf>
    <xf numFmtId="0" fontId="5" fillId="0" borderId="0" xfId="2" applyFont="1" applyAlignment="1">
      <alignment horizontal="right" vertical="center"/>
    </xf>
    <xf numFmtId="0" fontId="0" fillId="0" borderId="0" xfId="0" applyAlignment="1">
      <alignment horizontal="right"/>
    </xf>
    <xf numFmtId="0" fontId="5" fillId="2" borderId="0" xfId="2" applyFont="1" applyFill="1" applyAlignment="1">
      <alignment horizontal="right" vertical="center"/>
    </xf>
    <xf numFmtId="0" fontId="4" fillId="0" borderId="0" xfId="2" applyFont="1" applyAlignment="1">
      <alignment horizontal="center" vertical="center"/>
    </xf>
    <xf numFmtId="0" fontId="4" fillId="0" borderId="8" xfId="2" applyFont="1" applyBorder="1" applyAlignment="1">
      <alignment horizontal="center" vertical="center"/>
    </xf>
  </cellXfs>
  <cellStyles count="10">
    <cellStyle name="ex63" xfId="3"/>
    <cellStyle name="Обычный" xfId="0" builtinId="0"/>
    <cellStyle name="Обычный 2" xfId="1"/>
    <cellStyle name="Обычный 2 2" xfId="2"/>
    <cellStyle name="Обычный 3" xfId="5"/>
    <cellStyle name="Обычный 3 2" xfId="9"/>
    <cellStyle name="Обычный 4" xfId="6"/>
    <cellStyle name="Обычный 5" xfId="8"/>
    <cellStyle name="Финансовый 2" xfId="4"/>
    <cellStyle name="Финансовый 3" xfId="7"/>
  </cellStyles>
  <dxfs count="0"/>
  <tableStyles count="0" defaultTableStyle="TableStyleMedium2" defaultPivotStyle="PivotStyleLight16"/>
  <colors>
    <mruColors>
      <color rgb="FFFFE5FF"/>
      <color rgb="FFCCFFFF"/>
      <color rgb="FFF8F16C"/>
      <color rgb="FF00FFCC"/>
      <color rgb="FFFF3399"/>
      <color rgb="FF1AB6B6"/>
      <color rgb="FF1622BA"/>
      <color rgb="FFF26AD8"/>
      <color rgb="FFFFFFCC"/>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2;&#1086;&#1080;%20&#1044;&#1086;&#1082;&#1091;&#1084;&#1077;&#1085;&#1090;&#1099;/&#1052;&#1059;&#1053;&#1055;&#1056;&#1054;&#1043;&#1056;&#1040;&#1052;&#1052;&#1067;/2021%20&#1075;&#1086;&#1076;/&#1054;&#1058;&#1063;&#1045;&#1058;&#1067;/&#1043;&#1086;&#1076;&#1086;&#1074;&#1086;&#1081;%20&#1086;&#1090;&#1095;&#1077;&#1090;%20&#1056;&#1072;&#1079;&#1074;&#1080;&#1090;&#1080;&#1077;%20&#1092;&#1080;&#1079;&#1080;&#1095;&#1077;&#1089;&#1082;&#1086;&#1081;%20&#1082;&#1091;&#1083;&#1100;&#1090;&#1091;&#1088;&#1099;%20&#1080;%20&#1089;&#1087;&#1086;&#1088;&#1090;&#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дикаторы прил 2"/>
      <sheetName val="сведения о степ. вып-я таб 6"/>
      <sheetName val="рес обеспеч таб 7"/>
      <sheetName val="Анкета для оценки эф-ти"/>
      <sheetName val="Соответствие баллов"/>
    </sheetNames>
    <sheetDataSet>
      <sheetData sheetId="0"/>
      <sheetData sheetId="1"/>
      <sheetData sheetId="2"/>
      <sheetData sheetId="3"/>
      <sheetData sheetId="4">
        <row r="7">
          <cell r="B7" t="str">
            <v>Эффективна</v>
          </cell>
        </row>
        <row r="8">
          <cell r="B8" t="str">
            <v>Умеренно эффективна</v>
          </cell>
        </row>
        <row r="9">
          <cell r="B9" t="str">
            <v>Адекватна</v>
          </cell>
        </row>
        <row r="10">
          <cell r="B10" t="str">
            <v>Неэффективна</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H41"/>
  <sheetViews>
    <sheetView view="pageBreakPreview" topLeftCell="A7" zoomScale="80" zoomScaleSheetLayoutView="80" workbookViewId="0">
      <selection activeCell="D16" sqref="D16"/>
    </sheetView>
  </sheetViews>
  <sheetFormatPr defaultColWidth="8.85546875" defaultRowHeight="15.75"/>
  <cols>
    <col min="1" max="1" width="6.42578125" style="1" customWidth="1"/>
    <col min="2" max="2" width="48" style="1" customWidth="1"/>
    <col min="3" max="3" width="18.42578125" style="1" customWidth="1"/>
    <col min="4" max="4" width="20.85546875" style="1" customWidth="1"/>
    <col min="5" max="5" width="13.5703125" style="1" customWidth="1"/>
    <col min="6" max="6" width="15.5703125" style="1" customWidth="1"/>
    <col min="7" max="7" width="16.5703125" style="240" customWidth="1"/>
    <col min="8" max="8" width="39.85546875" style="1" customWidth="1"/>
    <col min="9" max="16384" width="8.85546875" style="1"/>
  </cols>
  <sheetData>
    <row r="1" spans="1:8" ht="21" hidden="1" customHeight="1">
      <c r="H1" s="77" t="s">
        <v>192</v>
      </c>
    </row>
    <row r="2" spans="1:8" ht="31.7" hidden="1" customHeight="1">
      <c r="H2" s="78" t="s">
        <v>40</v>
      </c>
    </row>
    <row r="3" spans="1:8" ht="31.7" customHeight="1">
      <c r="G3" s="220"/>
      <c r="H3" s="78" t="s">
        <v>275</v>
      </c>
    </row>
    <row r="4" spans="1:8" s="117" customFormat="1" ht="39" customHeight="1">
      <c r="A4" s="285" t="s">
        <v>41</v>
      </c>
      <c r="B4" s="285"/>
      <c r="C4" s="285"/>
      <c r="D4" s="285"/>
      <c r="E4" s="285"/>
      <c r="F4" s="285"/>
      <c r="G4" s="285"/>
      <c r="H4" s="286"/>
    </row>
    <row r="5" spans="1:8" ht="53.1" customHeight="1">
      <c r="A5" s="290" t="s">
        <v>0</v>
      </c>
      <c r="B5" s="290" t="s">
        <v>42</v>
      </c>
      <c r="C5" s="290" t="s">
        <v>2</v>
      </c>
      <c r="D5" s="294" t="s">
        <v>295</v>
      </c>
      <c r="E5" s="287" t="s">
        <v>43</v>
      </c>
      <c r="F5" s="288"/>
      <c r="G5" s="288"/>
      <c r="H5" s="296"/>
    </row>
    <row r="6" spans="1:8" ht="20.45" customHeight="1">
      <c r="A6" s="290"/>
      <c r="B6" s="290"/>
      <c r="C6" s="290"/>
      <c r="D6" s="297"/>
      <c r="E6" s="291" t="s">
        <v>320</v>
      </c>
      <c r="F6" s="290" t="s">
        <v>44</v>
      </c>
      <c r="G6" s="293"/>
      <c r="H6" s="294" t="s">
        <v>45</v>
      </c>
    </row>
    <row r="7" spans="1:8" s="2" customFormat="1" ht="70.7" customHeight="1">
      <c r="A7" s="290"/>
      <c r="B7" s="290"/>
      <c r="C7" s="290"/>
      <c r="D7" s="298"/>
      <c r="E7" s="292"/>
      <c r="F7" s="234" t="s">
        <v>321</v>
      </c>
      <c r="G7" s="180" t="s">
        <v>322</v>
      </c>
      <c r="H7" s="295"/>
    </row>
    <row r="8" spans="1:8" s="2" customFormat="1" ht="18.75">
      <c r="A8" s="96">
        <v>1</v>
      </c>
      <c r="B8" s="93">
        <v>2</v>
      </c>
      <c r="C8" s="96">
        <v>3</v>
      </c>
      <c r="D8" s="96">
        <v>4</v>
      </c>
      <c r="E8" s="96">
        <v>5</v>
      </c>
      <c r="F8" s="96">
        <v>6</v>
      </c>
      <c r="G8" s="93">
        <v>7</v>
      </c>
      <c r="H8" s="96">
        <v>8</v>
      </c>
    </row>
    <row r="9" spans="1:8" ht="26.25" customHeight="1">
      <c r="A9" s="287" t="s">
        <v>11</v>
      </c>
      <c r="B9" s="288"/>
      <c r="C9" s="288"/>
      <c r="D9" s="288"/>
      <c r="E9" s="288"/>
      <c r="F9" s="288"/>
      <c r="G9" s="288"/>
      <c r="H9" s="289"/>
    </row>
    <row r="10" spans="1:8" ht="45.95" customHeight="1">
      <c r="A10" s="179">
        <v>1</v>
      </c>
      <c r="B10" s="179" t="s">
        <v>249</v>
      </c>
      <c r="C10" s="203" t="s">
        <v>250</v>
      </c>
      <c r="D10" s="180" t="s">
        <v>319</v>
      </c>
      <c r="E10" s="203">
        <v>39</v>
      </c>
      <c r="F10" s="93">
        <v>33</v>
      </c>
      <c r="G10" s="93">
        <v>39</v>
      </c>
      <c r="H10" s="205" t="s">
        <v>306</v>
      </c>
    </row>
    <row r="11" spans="1:8" ht="24" hidden="1" customHeight="1">
      <c r="A11" s="180"/>
      <c r="B11" s="90" t="s">
        <v>13</v>
      </c>
      <c r="C11" s="181"/>
      <c r="D11" s="204"/>
      <c r="E11" s="93"/>
      <c r="F11" s="93"/>
      <c r="G11" s="93"/>
      <c r="H11" s="182"/>
    </row>
    <row r="12" spans="1:8" ht="51.95" hidden="1" customHeight="1">
      <c r="A12" s="180"/>
      <c r="B12" s="90" t="s">
        <v>251</v>
      </c>
      <c r="C12" s="181" t="s">
        <v>252</v>
      </c>
      <c r="D12" s="181">
        <v>59</v>
      </c>
      <c r="E12" s="93">
        <v>39</v>
      </c>
      <c r="F12" s="93">
        <v>36</v>
      </c>
      <c r="G12" s="93">
        <v>39</v>
      </c>
      <c r="H12" s="182"/>
    </row>
    <row r="13" spans="1:8" ht="18.75" hidden="1">
      <c r="A13" s="180"/>
      <c r="B13" s="90" t="s">
        <v>253</v>
      </c>
      <c r="C13" s="181" t="s">
        <v>254</v>
      </c>
      <c r="D13" s="181">
        <v>17.559999999999999</v>
      </c>
      <c r="E13" s="245">
        <v>4.4119999999999999</v>
      </c>
      <c r="F13" s="93">
        <v>18</v>
      </c>
      <c r="G13" s="245">
        <v>5.0469999999999997</v>
      </c>
      <c r="H13" s="182"/>
    </row>
    <row r="14" spans="1:8" ht="32.1" customHeight="1">
      <c r="A14" s="270" t="s">
        <v>27</v>
      </c>
      <c r="B14" s="271"/>
      <c r="C14" s="271"/>
      <c r="D14" s="271"/>
      <c r="E14" s="271"/>
      <c r="F14" s="271"/>
      <c r="G14" s="271"/>
      <c r="H14" s="272"/>
    </row>
    <row r="15" spans="1:8" ht="24" customHeight="1">
      <c r="A15" s="273" t="s">
        <v>32</v>
      </c>
      <c r="B15" s="274"/>
      <c r="C15" s="274"/>
      <c r="D15" s="274"/>
      <c r="E15" s="274"/>
      <c r="F15" s="274"/>
      <c r="G15" s="274"/>
      <c r="H15" s="275"/>
    </row>
    <row r="16" spans="1:8" ht="151.5" customHeight="1">
      <c r="A16" s="83" t="s">
        <v>255</v>
      </c>
      <c r="B16" s="233" t="s">
        <v>12</v>
      </c>
      <c r="C16" s="84" t="s">
        <v>1</v>
      </c>
      <c r="D16" s="202" t="s">
        <v>273</v>
      </c>
      <c r="E16" s="82">
        <f>E19/E18*100</f>
        <v>83.071449747998813</v>
      </c>
      <c r="F16" s="82">
        <f>F19/F18*100</f>
        <v>84.198043284909588</v>
      </c>
      <c r="G16" s="82">
        <f>G19/G18*100</f>
        <v>84.198043284909588</v>
      </c>
      <c r="H16" s="95" t="s">
        <v>396</v>
      </c>
    </row>
    <row r="17" spans="1:8" ht="19.5" hidden="1">
      <c r="A17" s="97"/>
      <c r="B17" s="183" t="s">
        <v>13</v>
      </c>
      <c r="C17" s="98"/>
      <c r="D17" s="98"/>
      <c r="E17" s="99"/>
      <c r="F17" s="99"/>
      <c r="G17" s="99"/>
      <c r="H17" s="99"/>
    </row>
    <row r="18" spans="1:8" ht="56.25" hidden="1">
      <c r="A18" s="97"/>
      <c r="B18" s="89" t="s">
        <v>14</v>
      </c>
      <c r="C18" s="87" t="s">
        <v>16</v>
      </c>
      <c r="D18" s="87"/>
      <c r="E18" s="99">
        <v>16.864999999999998</v>
      </c>
      <c r="F18" s="99">
        <v>16.864999999999998</v>
      </c>
      <c r="G18" s="99">
        <v>16.864999999999998</v>
      </c>
      <c r="H18" s="99"/>
    </row>
    <row r="19" spans="1:8" ht="75" hidden="1">
      <c r="A19" s="97"/>
      <c r="B19" s="89" t="s">
        <v>15</v>
      </c>
      <c r="C19" s="87" t="s">
        <v>16</v>
      </c>
      <c r="D19" s="87"/>
      <c r="E19" s="184">
        <v>14.01</v>
      </c>
      <c r="F19" s="184">
        <v>14.2</v>
      </c>
      <c r="G19" s="184">
        <v>14.2</v>
      </c>
      <c r="H19" s="201" t="s">
        <v>382</v>
      </c>
    </row>
    <row r="20" spans="1:8" ht="82.5" customHeight="1">
      <c r="A20" s="93">
        <v>3</v>
      </c>
      <c r="B20" s="86" t="s">
        <v>317</v>
      </c>
      <c r="C20" s="91" t="s">
        <v>33</v>
      </c>
      <c r="D20" s="202" t="s">
        <v>272</v>
      </c>
      <c r="E20" s="82">
        <f>E22/E23*100</f>
        <v>14.790384615384616</v>
      </c>
      <c r="F20" s="82">
        <f>F22/F23*100</f>
        <v>6.1797752808988768</v>
      </c>
      <c r="G20" s="82">
        <f>G22/G23*100</f>
        <v>4.9717171159736218</v>
      </c>
      <c r="H20" s="95" t="s">
        <v>383</v>
      </c>
    </row>
    <row r="21" spans="1:8" ht="19.5" hidden="1">
      <c r="A21" s="93"/>
      <c r="B21" s="191" t="s">
        <v>194</v>
      </c>
      <c r="C21" s="91"/>
      <c r="D21" s="94"/>
      <c r="E21" s="8"/>
      <c r="F21" s="8"/>
      <c r="G21" s="8"/>
      <c r="H21" s="9"/>
    </row>
    <row r="22" spans="1:8" ht="18.75" hidden="1">
      <c r="A22" s="93"/>
      <c r="B22" s="100" t="s">
        <v>318</v>
      </c>
      <c r="C22" s="91"/>
      <c r="D22" s="94"/>
      <c r="E22" s="92">
        <v>5.3837000000000002</v>
      </c>
      <c r="F22" s="8">
        <v>2.2000000000000002</v>
      </c>
      <c r="G22" s="92">
        <v>1.8018000000000001</v>
      </c>
      <c r="H22" s="9"/>
    </row>
    <row r="23" spans="1:8" ht="24.95" hidden="1" customHeight="1">
      <c r="A23" s="85"/>
      <c r="B23" s="89" t="s">
        <v>28</v>
      </c>
      <c r="C23" s="88"/>
      <c r="D23" s="101"/>
      <c r="E23" s="232">
        <v>36.4</v>
      </c>
      <c r="F23" s="232">
        <v>35.6</v>
      </c>
      <c r="G23" s="232">
        <v>36.241</v>
      </c>
      <c r="H23" s="7"/>
    </row>
    <row r="24" spans="1:8" ht="93.75">
      <c r="A24" s="185">
        <v>4</v>
      </c>
      <c r="B24" s="86" t="s">
        <v>256</v>
      </c>
      <c r="C24" s="91" t="s">
        <v>250</v>
      </c>
      <c r="D24" s="180" t="s">
        <v>319</v>
      </c>
      <c r="E24" s="92">
        <v>7</v>
      </c>
      <c r="F24" s="92">
        <v>8</v>
      </c>
      <c r="G24" s="92">
        <v>7</v>
      </c>
      <c r="H24" s="95" t="s">
        <v>298</v>
      </c>
    </row>
    <row r="25" spans="1:8" ht="76.5" customHeight="1">
      <c r="A25" s="93">
        <v>5</v>
      </c>
      <c r="B25" s="186" t="s">
        <v>257</v>
      </c>
      <c r="C25" s="180" t="s">
        <v>258</v>
      </c>
      <c r="D25" s="202" t="s">
        <v>273</v>
      </c>
      <c r="E25" s="187">
        <v>6</v>
      </c>
      <c r="F25" s="187">
        <v>7</v>
      </c>
      <c r="G25" s="187">
        <f>235695/G40</f>
        <v>6.5425399028452462</v>
      </c>
      <c r="H25" s="95" t="s">
        <v>396</v>
      </c>
    </row>
    <row r="26" spans="1:8" ht="37.5" hidden="1">
      <c r="A26" s="93"/>
      <c r="B26" s="89" t="s">
        <v>259</v>
      </c>
      <c r="C26" s="180" t="s">
        <v>260</v>
      </c>
      <c r="D26" s="188"/>
      <c r="E26" s="188">
        <f>238416/E40</f>
        <v>6.6180707841776547</v>
      </c>
      <c r="F26" s="188">
        <f>266309/F40</f>
        <v>6.3406904761904759</v>
      </c>
      <c r="G26" s="188">
        <f>245534/G40</f>
        <v>6.8156557945870926</v>
      </c>
      <c r="H26" s="231">
        <v>245534</v>
      </c>
    </row>
    <row r="27" spans="1:8" ht="37.5" hidden="1">
      <c r="A27" s="93"/>
      <c r="B27" s="89" t="s">
        <v>261</v>
      </c>
      <c r="C27" s="180" t="s">
        <v>260</v>
      </c>
      <c r="D27" s="189"/>
      <c r="E27" s="189">
        <f>3545/E40</f>
        <v>9.8403886190145728E-2</v>
      </c>
      <c r="F27" s="189">
        <f>7300/F40</f>
        <v>0.1738095238095238</v>
      </c>
      <c r="G27" s="189">
        <f>4587/G40</f>
        <v>0.12732824427480915</v>
      </c>
      <c r="H27" s="231">
        <v>4587</v>
      </c>
    </row>
    <row r="28" spans="1:8" ht="39" hidden="1" customHeight="1">
      <c r="A28" s="93"/>
      <c r="B28" s="89" t="s">
        <v>262</v>
      </c>
      <c r="C28" s="180" t="s">
        <v>260</v>
      </c>
      <c r="D28" s="190"/>
      <c r="E28" s="190">
        <f>1972/E40</f>
        <v>5.4739764052741155E-2</v>
      </c>
      <c r="F28" s="190">
        <f>2500/F40</f>
        <v>5.9523809523809521E-2</v>
      </c>
      <c r="G28" s="190">
        <f>1887/G40</f>
        <v>5.2380291464260931E-2</v>
      </c>
      <c r="H28" s="231">
        <v>1887</v>
      </c>
    </row>
    <row r="29" spans="1:8" s="220" customFormat="1" ht="73.5" customHeight="1">
      <c r="A29" s="93">
        <v>6</v>
      </c>
      <c r="B29" s="221" t="s">
        <v>308</v>
      </c>
      <c r="C29" s="91" t="s">
        <v>33</v>
      </c>
      <c r="D29" s="180" t="s">
        <v>319</v>
      </c>
      <c r="E29" s="229">
        <f t="shared" ref="E29:F29" si="0">E32/E31*100</f>
        <v>23.982806827191922</v>
      </c>
      <c r="F29" s="229">
        <f t="shared" si="0"/>
        <v>23.982806827191922</v>
      </c>
      <c r="G29" s="229">
        <f>G32/G31*100</f>
        <v>23.982806827191922</v>
      </c>
      <c r="H29" s="95" t="s">
        <v>396</v>
      </c>
    </row>
    <row r="30" spans="1:8" s="220" customFormat="1" ht="18.75" hidden="1">
      <c r="A30" s="93"/>
      <c r="B30" s="299" t="s">
        <v>309</v>
      </c>
      <c r="C30" s="300"/>
      <c r="D30" s="300"/>
      <c r="E30" s="300"/>
      <c r="F30" s="300"/>
      <c r="G30" s="300"/>
      <c r="H30" s="300"/>
    </row>
    <row r="31" spans="1:8" s="220" customFormat="1" ht="30" hidden="1">
      <c r="A31" s="93"/>
      <c r="B31" s="227" t="s">
        <v>310</v>
      </c>
      <c r="C31" s="222"/>
      <c r="D31" s="222"/>
      <c r="E31" s="223">
        <v>71889</v>
      </c>
      <c r="F31" s="223">
        <v>71889</v>
      </c>
      <c r="G31" s="241">
        <v>71889</v>
      </c>
      <c r="H31" s="224"/>
    </row>
    <row r="32" spans="1:8" s="220" customFormat="1" ht="38.1" hidden="1" customHeight="1">
      <c r="A32" s="93"/>
      <c r="B32" s="227" t="s">
        <v>311</v>
      </c>
      <c r="C32" s="222"/>
      <c r="D32" s="222"/>
      <c r="E32" s="223">
        <v>17241</v>
      </c>
      <c r="F32" s="223">
        <v>17241</v>
      </c>
      <c r="G32" s="241">
        <v>17241</v>
      </c>
      <c r="H32" s="223"/>
    </row>
    <row r="33" spans="1:8" s="220" customFormat="1" ht="18.75" hidden="1">
      <c r="A33" s="93"/>
      <c r="B33" s="228" t="s">
        <v>312</v>
      </c>
      <c r="C33" s="222"/>
      <c r="D33" s="222"/>
      <c r="E33" s="225">
        <v>0</v>
      </c>
      <c r="F33" s="225">
        <v>0</v>
      </c>
      <c r="G33" s="242">
        <v>0</v>
      </c>
      <c r="H33" s="226"/>
    </row>
    <row r="34" spans="1:8" s="220" customFormat="1" ht="27" hidden="1" customHeight="1">
      <c r="A34" s="93"/>
      <c r="B34" s="228" t="s">
        <v>313</v>
      </c>
      <c r="C34" s="222"/>
      <c r="D34" s="222"/>
      <c r="E34" s="222"/>
      <c r="F34" s="226"/>
      <c r="G34" s="243"/>
      <c r="H34" s="226"/>
    </row>
    <row r="35" spans="1:8" ht="15.6" customHeight="1">
      <c r="A35" s="276" t="s">
        <v>263</v>
      </c>
      <c r="B35" s="277"/>
      <c r="C35" s="277"/>
      <c r="D35" s="277"/>
      <c r="E35" s="277"/>
      <c r="F35" s="277"/>
      <c r="G35" s="277"/>
      <c r="H35" s="278"/>
    </row>
    <row r="36" spans="1:8" ht="13.5" customHeight="1">
      <c r="A36" s="279"/>
      <c r="B36" s="280"/>
      <c r="C36" s="280"/>
      <c r="D36" s="280"/>
      <c r="E36" s="280"/>
      <c r="F36" s="280"/>
      <c r="G36" s="280"/>
      <c r="H36" s="281"/>
    </row>
    <row r="37" spans="1:8" ht="18.75">
      <c r="A37" s="282" t="s">
        <v>264</v>
      </c>
      <c r="B37" s="283"/>
      <c r="C37" s="283"/>
      <c r="D37" s="283"/>
      <c r="E37" s="283"/>
      <c r="F37" s="283"/>
      <c r="G37" s="283"/>
      <c r="H37" s="284"/>
    </row>
    <row r="38" spans="1:8" ht="56.25">
      <c r="A38" s="83" t="s">
        <v>307</v>
      </c>
      <c r="B38" s="192" t="s">
        <v>265</v>
      </c>
      <c r="C38" s="193" t="s">
        <v>266</v>
      </c>
      <c r="D38" s="202" t="s">
        <v>273</v>
      </c>
      <c r="E38" s="194">
        <v>5.3</v>
      </c>
      <c r="F38" s="194">
        <f>F39/F40*100000</f>
        <v>4.7619047619047619</v>
      </c>
      <c r="G38" s="194">
        <f>G39/G40*100000</f>
        <v>16.655100624566273</v>
      </c>
      <c r="H38" s="180" t="s">
        <v>384</v>
      </c>
    </row>
    <row r="39" spans="1:8" ht="30" hidden="1">
      <c r="A39" s="195"/>
      <c r="B39" s="196" t="s">
        <v>267</v>
      </c>
      <c r="C39" s="197" t="s">
        <v>268</v>
      </c>
      <c r="D39" s="197">
        <v>7</v>
      </c>
      <c r="E39" s="198">
        <v>2</v>
      </c>
      <c r="F39" s="198">
        <v>2</v>
      </c>
      <c r="G39" s="198">
        <v>6</v>
      </c>
      <c r="H39" s="199"/>
    </row>
    <row r="40" spans="1:8" ht="18.75" hidden="1">
      <c r="A40" s="195"/>
      <c r="B40" s="196" t="s">
        <v>269</v>
      </c>
      <c r="C40" s="197" t="s">
        <v>268</v>
      </c>
      <c r="D40" s="200">
        <v>43890</v>
      </c>
      <c r="E40" s="198">
        <v>36025</v>
      </c>
      <c r="F40" s="198">
        <v>42000</v>
      </c>
      <c r="G40" s="198">
        <v>36025</v>
      </c>
      <c r="H40" s="199"/>
    </row>
    <row r="41" spans="1:8">
      <c r="G41" s="220"/>
    </row>
  </sheetData>
  <mergeCells count="15">
    <mergeCell ref="A14:H14"/>
    <mergeCell ref="A15:H15"/>
    <mergeCell ref="A35:H36"/>
    <mergeCell ref="A37:H37"/>
    <mergeCell ref="A4:H4"/>
    <mergeCell ref="A9:H9"/>
    <mergeCell ref="A5:A7"/>
    <mergeCell ref="C5:C7"/>
    <mergeCell ref="B5:B7"/>
    <mergeCell ref="E6:E7"/>
    <mergeCell ref="F6:G6"/>
    <mergeCell ref="H6:H7"/>
    <mergeCell ref="E5:H5"/>
    <mergeCell ref="D5:D7"/>
    <mergeCell ref="B30:H30"/>
  </mergeCells>
  <pageMargins left="0.70866141732283472" right="0.70866141732283472" top="0.74803149606299213" bottom="0.74803149606299213" header="0.31496062992125984" footer="0.31496062992125984"/>
  <pageSetup paperSize="9" scale="4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P22"/>
  <sheetViews>
    <sheetView tabSelected="1" view="pageBreakPreview" topLeftCell="A19" zoomScale="60" zoomScaleNormal="60" workbookViewId="0">
      <selection activeCell="H20" sqref="H20"/>
    </sheetView>
  </sheetViews>
  <sheetFormatPr defaultColWidth="8.85546875" defaultRowHeight="15"/>
  <cols>
    <col min="1" max="1" width="5.85546875" style="69" customWidth="1"/>
    <col min="2" max="2" width="41.5703125" style="71" customWidth="1"/>
    <col min="3" max="3" width="29.5703125" style="69" customWidth="1"/>
    <col min="4" max="4" width="14.42578125" style="69" customWidth="1"/>
    <col min="5" max="6" width="14.5703125" style="69" customWidth="1"/>
    <col min="7" max="7" width="14" style="69" customWidth="1"/>
    <col min="8" max="9" width="42.5703125" style="69" customWidth="1"/>
    <col min="10" max="10" width="29.42578125" style="69" customWidth="1"/>
    <col min="11" max="11" width="8.85546875" style="69"/>
    <col min="12" max="12" width="107.28515625" style="69" customWidth="1"/>
    <col min="13" max="16384" width="8.85546875" style="69"/>
  </cols>
  <sheetData>
    <row r="1" spans="1:16" ht="31.5" customHeight="1">
      <c r="B1" s="303" t="s">
        <v>154</v>
      </c>
      <c r="C1" s="303"/>
      <c r="D1" s="303"/>
      <c r="E1" s="303"/>
      <c r="F1" s="303"/>
      <c r="G1" s="303"/>
      <c r="H1" s="303"/>
      <c r="I1" s="303"/>
      <c r="J1" s="303"/>
    </row>
    <row r="2" spans="1:16" ht="54.6" customHeight="1">
      <c r="A2" s="305" t="s">
        <v>193</v>
      </c>
      <c r="B2" s="306"/>
      <c r="C2" s="306"/>
      <c r="D2" s="306"/>
      <c r="E2" s="306"/>
      <c r="F2" s="306"/>
      <c r="G2" s="306"/>
      <c r="H2" s="306"/>
      <c r="I2" s="306"/>
      <c r="J2" s="306"/>
    </row>
    <row r="3" spans="1:16" ht="18.75">
      <c r="A3" s="304" t="s">
        <v>0</v>
      </c>
      <c r="B3" s="304" t="s">
        <v>146</v>
      </c>
      <c r="C3" s="304" t="s">
        <v>147</v>
      </c>
      <c r="D3" s="304" t="s">
        <v>138</v>
      </c>
      <c r="E3" s="304"/>
      <c r="F3" s="304" t="s">
        <v>139</v>
      </c>
      <c r="G3" s="304"/>
      <c r="H3" s="304" t="s">
        <v>137</v>
      </c>
      <c r="I3" s="304"/>
      <c r="J3" s="304" t="s">
        <v>149</v>
      </c>
    </row>
    <row r="4" spans="1:16" ht="57" customHeight="1">
      <c r="A4" s="304"/>
      <c r="B4" s="304"/>
      <c r="C4" s="304"/>
      <c r="D4" s="106" t="s">
        <v>142</v>
      </c>
      <c r="E4" s="106" t="s">
        <v>143</v>
      </c>
      <c r="F4" s="106" t="s">
        <v>142</v>
      </c>
      <c r="G4" s="106" t="s">
        <v>143</v>
      </c>
      <c r="H4" s="106" t="s">
        <v>140</v>
      </c>
      <c r="I4" s="106" t="s">
        <v>141</v>
      </c>
      <c r="J4" s="304"/>
    </row>
    <row r="5" spans="1:16" ht="13.7" customHeight="1">
      <c r="A5" s="79">
        <v>1</v>
      </c>
      <c r="B5" s="79">
        <v>2</v>
      </c>
      <c r="C5" s="79">
        <v>3</v>
      </c>
      <c r="D5" s="80">
        <v>4</v>
      </c>
      <c r="E5" s="80">
        <v>5</v>
      </c>
      <c r="F5" s="80">
        <v>6</v>
      </c>
      <c r="G5" s="80">
        <v>7</v>
      </c>
      <c r="H5" s="80">
        <v>8</v>
      </c>
      <c r="I5" s="80">
        <v>9</v>
      </c>
      <c r="J5" s="80">
        <v>10</v>
      </c>
    </row>
    <row r="6" spans="1:16" ht="29.45" customHeight="1">
      <c r="A6" s="72">
        <v>1</v>
      </c>
      <c r="B6" s="310" t="s">
        <v>27</v>
      </c>
      <c r="C6" s="311"/>
      <c r="D6" s="311"/>
      <c r="E6" s="311"/>
      <c r="F6" s="311"/>
      <c r="G6" s="311"/>
      <c r="H6" s="311"/>
      <c r="I6" s="311"/>
      <c r="J6" s="312"/>
    </row>
    <row r="7" spans="1:16" ht="43.5" customHeight="1">
      <c r="A7" s="307">
        <v>2</v>
      </c>
      <c r="B7" s="313" t="s">
        <v>64</v>
      </c>
      <c r="C7" s="171" t="s">
        <v>242</v>
      </c>
      <c r="D7" s="301">
        <v>44927</v>
      </c>
      <c r="E7" s="301">
        <v>45291</v>
      </c>
      <c r="F7" s="301">
        <v>44927</v>
      </c>
      <c r="G7" s="301">
        <v>45291</v>
      </c>
      <c r="H7" s="315" t="s">
        <v>296</v>
      </c>
      <c r="I7" s="315" t="s">
        <v>299</v>
      </c>
      <c r="J7" s="308" t="s">
        <v>150</v>
      </c>
    </row>
    <row r="8" spans="1:16" ht="80.099999999999994" customHeight="1">
      <c r="A8" s="307"/>
      <c r="B8" s="314"/>
      <c r="C8" s="46" t="s">
        <v>304</v>
      </c>
      <c r="D8" s="301"/>
      <c r="E8" s="301"/>
      <c r="F8" s="301"/>
      <c r="G8" s="301"/>
      <c r="H8" s="302"/>
      <c r="I8" s="302"/>
      <c r="J8" s="309"/>
      <c r="P8" s="4"/>
    </row>
    <row r="9" spans="1:16" ht="150.6" customHeight="1">
      <c r="A9" s="72">
        <v>3</v>
      </c>
      <c r="B9" s="103" t="s">
        <v>81</v>
      </c>
      <c r="C9" s="171" t="s">
        <v>242</v>
      </c>
      <c r="D9" s="104">
        <v>44927</v>
      </c>
      <c r="E9" s="105">
        <v>45291</v>
      </c>
      <c r="F9" s="104">
        <v>44927</v>
      </c>
      <c r="G9" s="239">
        <v>45291</v>
      </c>
      <c r="H9" s="215" t="s">
        <v>297</v>
      </c>
      <c r="I9" s="215" t="s">
        <v>316</v>
      </c>
      <c r="J9" s="219" t="s">
        <v>150</v>
      </c>
    </row>
    <row r="10" spans="1:16" ht="260.10000000000002" customHeight="1">
      <c r="A10" s="107">
        <v>4</v>
      </c>
      <c r="B10" s="108" t="s">
        <v>83</v>
      </c>
      <c r="C10" s="171" t="s">
        <v>242</v>
      </c>
      <c r="D10" s="104">
        <v>44927</v>
      </c>
      <c r="E10" s="239">
        <v>45291</v>
      </c>
      <c r="F10" s="104">
        <v>44927</v>
      </c>
      <c r="G10" s="239">
        <v>45291</v>
      </c>
      <c r="H10" s="230" t="s">
        <v>297</v>
      </c>
      <c r="I10" s="215" t="s">
        <v>314</v>
      </c>
      <c r="J10" s="216" t="s">
        <v>150</v>
      </c>
    </row>
    <row r="11" spans="1:16" ht="194.25" customHeight="1">
      <c r="A11" s="72">
        <v>5</v>
      </c>
      <c r="B11" s="103" t="s">
        <v>85</v>
      </c>
      <c r="C11" s="46" t="s">
        <v>304</v>
      </c>
      <c r="D11" s="104">
        <v>44927</v>
      </c>
      <c r="E11" s="239">
        <v>45291</v>
      </c>
      <c r="F11" s="104">
        <v>44927</v>
      </c>
      <c r="G11" s="239">
        <v>45291</v>
      </c>
      <c r="H11" s="215" t="s">
        <v>374</v>
      </c>
      <c r="I11" s="217" t="s">
        <v>380</v>
      </c>
      <c r="J11" s="235" t="s">
        <v>150</v>
      </c>
    </row>
    <row r="12" spans="1:16" ht="158.25" customHeight="1">
      <c r="A12" s="72">
        <v>6</v>
      </c>
      <c r="B12" s="103" t="s">
        <v>87</v>
      </c>
      <c r="C12" s="46" t="s">
        <v>304</v>
      </c>
      <c r="D12" s="104">
        <v>44927</v>
      </c>
      <c r="E12" s="239">
        <v>45291</v>
      </c>
      <c r="F12" s="104">
        <v>44927</v>
      </c>
      <c r="G12" s="239">
        <v>45291</v>
      </c>
      <c r="H12" s="215" t="s">
        <v>300</v>
      </c>
      <c r="I12" s="236" t="s">
        <v>376</v>
      </c>
      <c r="J12" s="218" t="s">
        <v>150</v>
      </c>
    </row>
    <row r="13" spans="1:16" ht="178.5" customHeight="1">
      <c r="A13" s="107">
        <v>7</v>
      </c>
      <c r="B13" s="108" t="s">
        <v>90</v>
      </c>
      <c r="C13" s="46" t="s">
        <v>304</v>
      </c>
      <c r="D13" s="104">
        <v>44927</v>
      </c>
      <c r="E13" s="239">
        <v>45291</v>
      </c>
      <c r="F13" s="104">
        <v>44927</v>
      </c>
      <c r="G13" s="239">
        <v>45291</v>
      </c>
      <c r="H13" s="215" t="s">
        <v>315</v>
      </c>
      <c r="I13" s="236" t="s">
        <v>381</v>
      </c>
      <c r="J13" s="235" t="s">
        <v>150</v>
      </c>
    </row>
    <row r="14" spans="1:16" ht="209.25" hidden="1" customHeight="1">
      <c r="A14" s="72">
        <v>9</v>
      </c>
      <c r="B14" s="73" t="s">
        <v>144</v>
      </c>
      <c r="C14" s="171" t="s">
        <v>242</v>
      </c>
      <c r="D14" s="104">
        <v>43983</v>
      </c>
      <c r="E14" s="104">
        <v>44104</v>
      </c>
      <c r="F14" s="104">
        <v>43951</v>
      </c>
      <c r="G14" s="104">
        <v>44104</v>
      </c>
      <c r="H14" s="258"/>
      <c r="I14" s="258"/>
      <c r="J14" s="259"/>
    </row>
    <row r="15" spans="1:16" ht="30.6" customHeight="1">
      <c r="A15" s="72">
        <v>8</v>
      </c>
      <c r="B15" s="302" t="s">
        <v>100</v>
      </c>
      <c r="C15" s="302"/>
      <c r="D15" s="302"/>
      <c r="E15" s="302"/>
      <c r="F15" s="302"/>
      <c r="G15" s="302"/>
      <c r="H15" s="302"/>
      <c r="I15" s="302"/>
      <c r="J15" s="302"/>
      <c r="K15" s="70"/>
      <c r="L15" s="70"/>
      <c r="M15" s="70"/>
      <c r="N15" s="70"/>
      <c r="O15" s="70"/>
      <c r="P15" s="70"/>
    </row>
    <row r="16" spans="1:16" s="260" customFormat="1" ht="136.5" customHeight="1">
      <c r="A16" s="75">
        <v>9</v>
      </c>
      <c r="B16" s="237" t="s">
        <v>102</v>
      </c>
      <c r="C16" s="238" t="s">
        <v>242</v>
      </c>
      <c r="D16" s="74">
        <v>44927</v>
      </c>
      <c r="E16" s="74">
        <v>45291</v>
      </c>
      <c r="F16" s="74">
        <v>44927</v>
      </c>
      <c r="G16" s="74">
        <v>45291</v>
      </c>
      <c r="H16" s="215" t="s">
        <v>301</v>
      </c>
      <c r="I16" s="46" t="s">
        <v>377</v>
      </c>
      <c r="J16" s="75" t="s">
        <v>150</v>
      </c>
    </row>
    <row r="17" spans="1:12" ht="347.25" customHeight="1">
      <c r="A17" s="72">
        <v>10</v>
      </c>
      <c r="B17" s="103" t="s">
        <v>145</v>
      </c>
      <c r="C17" s="171" t="s">
        <v>242</v>
      </c>
      <c r="D17" s="74">
        <v>45047</v>
      </c>
      <c r="E17" s="74">
        <v>45199</v>
      </c>
      <c r="F17" s="74">
        <v>45047</v>
      </c>
      <c r="G17" s="74">
        <v>45199</v>
      </c>
      <c r="H17" s="215" t="s">
        <v>301</v>
      </c>
      <c r="I17" s="175" t="s">
        <v>377</v>
      </c>
      <c r="J17" s="75" t="s">
        <v>150</v>
      </c>
      <c r="L17" s="257"/>
    </row>
    <row r="18" spans="1:12" ht="98.1" customHeight="1">
      <c r="A18" s="72">
        <v>11</v>
      </c>
      <c r="B18" s="103" t="s">
        <v>109</v>
      </c>
      <c r="C18" s="171" t="s">
        <v>242</v>
      </c>
      <c r="D18" s="74">
        <v>44927</v>
      </c>
      <c r="E18" s="74">
        <v>45291</v>
      </c>
      <c r="F18" s="74">
        <v>44927</v>
      </c>
      <c r="G18" s="74">
        <v>45291</v>
      </c>
      <c r="H18" s="46" t="s">
        <v>372</v>
      </c>
      <c r="I18" s="46" t="s">
        <v>373</v>
      </c>
      <c r="J18" s="75" t="s">
        <v>150</v>
      </c>
    </row>
    <row r="19" spans="1:12" ht="138.75" customHeight="1">
      <c r="A19" s="72">
        <v>12</v>
      </c>
      <c r="B19" s="103" t="s">
        <v>115</v>
      </c>
      <c r="C19" s="171" t="s">
        <v>242</v>
      </c>
      <c r="D19" s="74">
        <v>44927</v>
      </c>
      <c r="E19" s="74">
        <v>45291</v>
      </c>
      <c r="F19" s="74">
        <v>44927</v>
      </c>
      <c r="G19" s="74">
        <v>45291</v>
      </c>
      <c r="H19" s="236" t="s">
        <v>371</v>
      </c>
      <c r="I19" s="212" t="s">
        <v>378</v>
      </c>
      <c r="J19" s="75" t="s">
        <v>150</v>
      </c>
    </row>
    <row r="20" spans="1:12" ht="114" customHeight="1">
      <c r="A20" s="172">
        <v>13</v>
      </c>
      <c r="B20" s="173" t="s">
        <v>247</v>
      </c>
      <c r="C20" s="174" t="s">
        <v>248</v>
      </c>
      <c r="D20" s="74">
        <v>45078</v>
      </c>
      <c r="E20" s="74">
        <v>45139</v>
      </c>
      <c r="F20" s="74">
        <v>45078</v>
      </c>
      <c r="G20" s="74">
        <v>45139</v>
      </c>
      <c r="H20" s="244" t="s">
        <v>375</v>
      </c>
      <c r="I20" s="236" t="s">
        <v>379</v>
      </c>
      <c r="J20" s="219" t="s">
        <v>150</v>
      </c>
    </row>
    <row r="21" spans="1:12" ht="105.75" hidden="1" customHeight="1">
      <c r="A21" s="72">
        <v>15</v>
      </c>
      <c r="B21" s="103" t="s">
        <v>119</v>
      </c>
      <c r="C21" s="46" t="s">
        <v>120</v>
      </c>
      <c r="D21" s="74">
        <v>43831</v>
      </c>
      <c r="E21" s="74">
        <v>44012</v>
      </c>
      <c r="F21" s="74">
        <v>43831</v>
      </c>
      <c r="G21" s="105">
        <v>44042</v>
      </c>
      <c r="H21" s="46" t="s">
        <v>35</v>
      </c>
      <c r="I21" s="102" t="s">
        <v>195</v>
      </c>
      <c r="J21" s="76" t="s">
        <v>148</v>
      </c>
    </row>
    <row r="22" spans="1:12" ht="96" customHeight="1">
      <c r="A22" s="177">
        <v>14</v>
      </c>
      <c r="B22" s="178" t="s">
        <v>270</v>
      </c>
      <c r="C22" s="46" t="s">
        <v>304</v>
      </c>
      <c r="D22" s="74">
        <v>44927</v>
      </c>
      <c r="E22" s="74">
        <v>45291</v>
      </c>
      <c r="F22" s="74">
        <v>44927</v>
      </c>
      <c r="G22" s="74">
        <v>45291</v>
      </c>
      <c r="H22" s="46" t="s">
        <v>370</v>
      </c>
      <c r="I22" s="208" t="s">
        <v>302</v>
      </c>
      <c r="J22" s="176" t="s">
        <v>150</v>
      </c>
    </row>
  </sheetData>
  <mergeCells count="20">
    <mergeCell ref="A7:A8"/>
    <mergeCell ref="J7:J8"/>
    <mergeCell ref="B6:J6"/>
    <mergeCell ref="B7:B8"/>
    <mergeCell ref="H7:H8"/>
    <mergeCell ref="I7:I8"/>
    <mergeCell ref="B1:J1"/>
    <mergeCell ref="B3:B4"/>
    <mergeCell ref="C3:C4"/>
    <mergeCell ref="H3:I3"/>
    <mergeCell ref="D3:E3"/>
    <mergeCell ref="F3:G3"/>
    <mergeCell ref="J3:J4"/>
    <mergeCell ref="A2:J2"/>
    <mergeCell ref="A3:A4"/>
    <mergeCell ref="D7:D8"/>
    <mergeCell ref="E7:E8"/>
    <mergeCell ref="F7:F8"/>
    <mergeCell ref="G7:G8"/>
    <mergeCell ref="B15:J15"/>
  </mergeCells>
  <pageMargins left="0.70866141732283472" right="0.70866141732283472" top="0.74803149606299213" bottom="0.74803149606299213" header="0.31496062992125984" footer="0.31496062992125984"/>
  <pageSetup paperSize="9" scale="52" fitToHeight="4" orientation="landscape" r:id="rId1"/>
  <rowBreaks count="2" manualBreakCount="2">
    <brk id="10" max="9" man="1"/>
    <brk id="20" max="9" man="1"/>
  </rowBreaks>
  <colBreaks count="1" manualBreakCount="1">
    <brk id="10"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AB6B6"/>
    <pageSetUpPr fitToPage="1"/>
  </sheetPr>
  <dimension ref="A1:F150"/>
  <sheetViews>
    <sheetView view="pageBreakPreview" topLeftCell="A92" zoomScale="70" zoomScaleSheetLayoutView="70" workbookViewId="0">
      <selection activeCell="B86" sqref="B86:B90"/>
    </sheetView>
  </sheetViews>
  <sheetFormatPr defaultColWidth="9.140625" defaultRowHeight="15"/>
  <cols>
    <col min="1" max="1" width="25.85546875" style="4" customWidth="1"/>
    <col min="2" max="3" width="44.42578125" style="4" customWidth="1"/>
    <col min="4" max="4" width="33.140625" style="213" customWidth="1"/>
    <col min="5" max="5" width="42" style="3" customWidth="1"/>
    <col min="6" max="6" width="32.5703125" style="3" customWidth="1"/>
    <col min="7" max="16384" width="9.140625" style="4"/>
  </cols>
  <sheetData>
    <row r="1" spans="1:6" ht="23.25">
      <c r="A1" s="5"/>
      <c r="B1" s="5"/>
      <c r="C1" s="6"/>
      <c r="D1" s="214"/>
      <c r="E1" s="324" t="s">
        <v>274</v>
      </c>
      <c r="F1" s="324"/>
    </row>
    <row r="2" spans="1:6" ht="49.5" customHeight="1">
      <c r="A2" s="325" t="s">
        <v>151</v>
      </c>
      <c r="B2" s="325"/>
      <c r="C2" s="325"/>
      <c r="D2" s="325"/>
      <c r="E2" s="325"/>
      <c r="F2" s="325"/>
    </row>
    <row r="3" spans="1:6" ht="22.7" customHeight="1">
      <c r="A3" s="326" t="s">
        <v>6</v>
      </c>
      <c r="B3" s="326" t="s">
        <v>152</v>
      </c>
      <c r="C3" s="326" t="s">
        <v>3</v>
      </c>
      <c r="D3" s="326" t="s">
        <v>362</v>
      </c>
      <c r="E3" s="326" t="s">
        <v>363</v>
      </c>
      <c r="F3" s="326" t="s">
        <v>153</v>
      </c>
    </row>
    <row r="4" spans="1:6" ht="35.25" customHeight="1">
      <c r="A4" s="327"/>
      <c r="B4" s="327"/>
      <c r="C4" s="327"/>
      <c r="D4" s="327"/>
      <c r="E4" s="327"/>
      <c r="F4" s="327"/>
    </row>
    <row r="5" spans="1:6" ht="18" customHeight="1">
      <c r="A5" s="81">
        <v>1</v>
      </c>
      <c r="B5" s="81">
        <v>2</v>
      </c>
      <c r="C5" s="81">
        <v>3</v>
      </c>
      <c r="D5" s="81">
        <v>4</v>
      </c>
      <c r="E5" s="81">
        <v>5</v>
      </c>
      <c r="F5" s="81">
        <v>6</v>
      </c>
    </row>
    <row r="6" spans="1:6" ht="18.75" customHeight="1">
      <c r="A6" s="329" t="s">
        <v>4</v>
      </c>
      <c r="B6" s="316" t="s">
        <v>25</v>
      </c>
      <c r="C6" s="246" t="s">
        <v>325</v>
      </c>
      <c r="D6" s="248">
        <f t="shared" ref="D6:E6" si="0">D7+D8+D9+D10</f>
        <v>84728.25112999999</v>
      </c>
      <c r="E6" s="248">
        <f t="shared" si="0"/>
        <v>102648.49292999999</v>
      </c>
      <c r="F6" s="248">
        <f t="shared" ref="F6" si="1">F7+F8+F9+F10</f>
        <v>102648.50292999999</v>
      </c>
    </row>
    <row r="7" spans="1:6" ht="30.75" customHeight="1">
      <c r="A7" s="330"/>
      <c r="B7" s="317"/>
      <c r="C7" s="249" t="s">
        <v>326</v>
      </c>
      <c r="D7" s="247">
        <f>SUM(E7:F7)</f>
        <v>0</v>
      </c>
      <c r="E7" s="248">
        <f t="shared" ref="E7:F10" si="2">E12+E87</f>
        <v>0</v>
      </c>
      <c r="F7" s="248">
        <f t="shared" si="2"/>
        <v>0</v>
      </c>
    </row>
    <row r="8" spans="1:6" ht="40.5">
      <c r="A8" s="330"/>
      <c r="B8" s="317"/>
      <c r="C8" s="249" t="s">
        <v>323</v>
      </c>
      <c r="D8" s="248">
        <f>D13+D88</f>
        <v>36524.527000000002</v>
      </c>
      <c r="E8" s="248">
        <f t="shared" si="2"/>
        <v>49139.508998999998</v>
      </c>
      <c r="F8" s="248">
        <f t="shared" si="2"/>
        <v>49139.508998999998</v>
      </c>
    </row>
    <row r="9" spans="1:6" ht="20.25">
      <c r="A9" s="330"/>
      <c r="B9" s="317"/>
      <c r="C9" s="249" t="s">
        <v>324</v>
      </c>
      <c r="D9" s="248">
        <f>D14+D89</f>
        <v>48203.724129999995</v>
      </c>
      <c r="E9" s="248">
        <f t="shared" si="2"/>
        <v>53508.983930999995</v>
      </c>
      <c r="F9" s="248">
        <f t="shared" si="2"/>
        <v>53508.993930999997</v>
      </c>
    </row>
    <row r="10" spans="1:6" ht="20.45" customHeight="1">
      <c r="A10" s="330"/>
      <c r="B10" s="317"/>
      <c r="C10" s="249" t="s">
        <v>271</v>
      </c>
      <c r="D10" s="247">
        <f>SUM(E10:F10)</f>
        <v>0</v>
      </c>
      <c r="E10" s="248">
        <f t="shared" si="2"/>
        <v>0</v>
      </c>
      <c r="F10" s="248">
        <f t="shared" si="2"/>
        <v>0</v>
      </c>
    </row>
    <row r="11" spans="1:6" ht="18.75" customHeight="1">
      <c r="A11" s="316" t="s">
        <v>18</v>
      </c>
      <c r="B11" s="316" t="s">
        <v>36</v>
      </c>
      <c r="C11" s="250" t="s">
        <v>327</v>
      </c>
      <c r="D11" s="248">
        <f t="shared" ref="D11:E11" si="3">D12+D13+D14+D15</f>
        <v>70468.226800000004</v>
      </c>
      <c r="E11" s="248">
        <f t="shared" si="3"/>
        <v>89377.782929999987</v>
      </c>
      <c r="F11" s="248">
        <f t="shared" ref="F11" si="4">F12+F13+F14+F15</f>
        <v>89377.782929999987</v>
      </c>
    </row>
    <row r="12" spans="1:6" ht="27" customHeight="1">
      <c r="A12" s="317"/>
      <c r="B12" s="328"/>
      <c r="C12" s="249" t="s">
        <v>326</v>
      </c>
      <c r="D12" s="247">
        <f>SUM(E12:F12)</f>
        <v>0</v>
      </c>
      <c r="E12" s="248">
        <f>E17+E22+E25+E32+E47+E62+E67+E72+E82</f>
        <v>0</v>
      </c>
      <c r="F12" s="248">
        <f>F17+F22+F25+F32+F47+F62+F67+F72+F82</f>
        <v>0</v>
      </c>
    </row>
    <row r="13" spans="1:6" ht="42.75" customHeight="1">
      <c r="A13" s="317"/>
      <c r="B13" s="328"/>
      <c r="C13" s="249" t="s">
        <v>323</v>
      </c>
      <c r="D13" s="248">
        <f>D18+D23+D33+D48+D63+D68+D73+D83</f>
        <v>36524.527000000002</v>
      </c>
      <c r="E13" s="248">
        <f>E18+E23+E33+E48+E63+E68+E73+E83</f>
        <v>49139.508998999998</v>
      </c>
      <c r="F13" s="248">
        <f>F18+F23+F33+F48+F63+F68+F73+F83</f>
        <v>49139.508998999998</v>
      </c>
    </row>
    <row r="14" spans="1:6" ht="20.25">
      <c r="A14" s="317"/>
      <c r="B14" s="328"/>
      <c r="C14" s="249" t="s">
        <v>324</v>
      </c>
      <c r="D14" s="248">
        <f>D19+D24+D34+D69+D49+D74</f>
        <v>33943.699799999995</v>
      </c>
      <c r="E14" s="248">
        <f>E19+E24+E34+E69+E49+E74</f>
        <v>40238.273930999996</v>
      </c>
      <c r="F14" s="248">
        <f>F19+F24+F34+F69</f>
        <v>40238.273930999996</v>
      </c>
    </row>
    <row r="15" spans="1:6" ht="18" customHeight="1">
      <c r="A15" s="317"/>
      <c r="B15" s="328"/>
      <c r="C15" s="250" t="s">
        <v>271</v>
      </c>
      <c r="D15" s="247">
        <f>SUM(E15:F15)</f>
        <v>0</v>
      </c>
      <c r="E15" s="248">
        <f>E20+E25+E35</f>
        <v>0</v>
      </c>
      <c r="F15" s="248">
        <f>F20+F25+F35</f>
        <v>0</v>
      </c>
    </row>
    <row r="16" spans="1:6" ht="23.45" customHeight="1">
      <c r="A16" s="316" t="s">
        <v>19</v>
      </c>
      <c r="B16" s="316" t="s">
        <v>31</v>
      </c>
      <c r="C16" s="250" t="s">
        <v>327</v>
      </c>
      <c r="D16" s="248">
        <f t="shared" ref="D16:E16" si="5">D17+D18+D19+D20</f>
        <v>9180.12925</v>
      </c>
      <c r="E16" s="248">
        <f t="shared" si="5"/>
        <v>15522.869290000001</v>
      </c>
      <c r="F16" s="248">
        <f t="shared" ref="F16" si="6">F17+F18+F19+F20</f>
        <v>15522.869290000001</v>
      </c>
    </row>
    <row r="17" spans="1:6" ht="27.75" customHeight="1">
      <c r="A17" s="317"/>
      <c r="B17" s="317"/>
      <c r="C17" s="249" t="s">
        <v>326</v>
      </c>
      <c r="D17" s="247">
        <f>SUM(E17:F17)</f>
        <v>0</v>
      </c>
      <c r="E17" s="248">
        <v>0</v>
      </c>
      <c r="F17" s="248">
        <v>0</v>
      </c>
    </row>
    <row r="18" spans="1:6" ht="40.5">
      <c r="A18" s="317"/>
      <c r="B18" s="317"/>
      <c r="C18" s="249" t="s">
        <v>323</v>
      </c>
      <c r="D18" s="247">
        <v>7380.3</v>
      </c>
      <c r="E18" s="248">
        <v>7380.3</v>
      </c>
      <c r="F18" s="248">
        <v>7380.3</v>
      </c>
    </row>
    <row r="19" spans="1:6" ht="20.25">
      <c r="A19" s="317"/>
      <c r="B19" s="317"/>
      <c r="C19" s="249" t="s">
        <v>324</v>
      </c>
      <c r="D19" s="247">
        <f>388.4368+1411.39245</f>
        <v>1799.82925</v>
      </c>
      <c r="E19" s="248">
        <f>388.43684+7754.13245</f>
        <v>8142.5692900000004</v>
      </c>
      <c r="F19" s="248">
        <f>388.43684+7754.13245</f>
        <v>8142.5692900000004</v>
      </c>
    </row>
    <row r="20" spans="1:6" ht="20.25">
      <c r="A20" s="317"/>
      <c r="B20" s="317"/>
      <c r="C20" s="250" t="s">
        <v>271</v>
      </c>
      <c r="D20" s="247">
        <f>SUM(E20:F20)</f>
        <v>0</v>
      </c>
      <c r="E20" s="248">
        <v>0</v>
      </c>
      <c r="F20" s="248">
        <v>0</v>
      </c>
    </row>
    <row r="21" spans="1:6" ht="18.95" customHeight="1">
      <c r="A21" s="316" t="s">
        <v>20</v>
      </c>
      <c r="B21" s="316" t="s">
        <v>7</v>
      </c>
      <c r="C21" s="250" t="s">
        <v>327</v>
      </c>
      <c r="D21" s="248">
        <f>D22+D23+D24+D25</f>
        <v>2417.07071</v>
      </c>
      <c r="E21" s="248">
        <f t="shared" ref="E21" si="7">E22+E23+E24+E25</f>
        <v>2417.07071</v>
      </c>
      <c r="F21" s="248">
        <f t="shared" ref="F21" si="8">F22+F23+F24+F25</f>
        <v>2417.07071</v>
      </c>
    </row>
    <row r="22" spans="1:6" ht="18" customHeight="1">
      <c r="A22" s="317"/>
      <c r="B22" s="328"/>
      <c r="C22" s="249" t="s">
        <v>326</v>
      </c>
      <c r="D22" s="247">
        <f>SUM(E22:F22)</f>
        <v>0</v>
      </c>
      <c r="E22" s="248">
        <v>0</v>
      </c>
      <c r="F22" s="248">
        <v>0</v>
      </c>
    </row>
    <row r="23" spans="1:6" ht="18.600000000000001" customHeight="1">
      <c r="A23" s="317"/>
      <c r="B23" s="328"/>
      <c r="C23" s="249" t="s">
        <v>323</v>
      </c>
      <c r="D23" s="248">
        <f t="shared" ref="D23:F24" si="9">D28</f>
        <v>2392.9</v>
      </c>
      <c r="E23" s="248">
        <f t="shared" si="9"/>
        <v>2392.9</v>
      </c>
      <c r="F23" s="248">
        <f t="shared" si="9"/>
        <v>2392.9</v>
      </c>
    </row>
    <row r="24" spans="1:6" ht="18.600000000000001" customHeight="1">
      <c r="A24" s="317"/>
      <c r="B24" s="328"/>
      <c r="C24" s="249" t="s">
        <v>324</v>
      </c>
      <c r="D24" s="248">
        <f t="shared" si="9"/>
        <v>24.17071</v>
      </c>
      <c r="E24" s="248">
        <f t="shared" si="9"/>
        <v>24.17071</v>
      </c>
      <c r="F24" s="248">
        <f t="shared" si="9"/>
        <v>24.17071</v>
      </c>
    </row>
    <row r="25" spans="1:6" ht="18" customHeight="1">
      <c r="A25" s="319"/>
      <c r="B25" s="331"/>
      <c r="C25" s="250" t="s">
        <v>271</v>
      </c>
      <c r="D25" s="247">
        <f>SUM(E25:F25)</f>
        <v>0</v>
      </c>
      <c r="E25" s="248">
        <v>0</v>
      </c>
      <c r="F25" s="248">
        <v>0</v>
      </c>
    </row>
    <row r="26" spans="1:6" ht="33.75" customHeight="1">
      <c r="A26" s="330" t="s">
        <v>328</v>
      </c>
      <c r="B26" s="333" t="s">
        <v>329</v>
      </c>
      <c r="C26" s="250" t="s">
        <v>327</v>
      </c>
      <c r="D26" s="248">
        <f t="shared" ref="D26:E26" si="10">SUM(D27:D30)</f>
        <v>2417.07071</v>
      </c>
      <c r="E26" s="248">
        <f t="shared" si="10"/>
        <v>2417.07071</v>
      </c>
      <c r="F26" s="248">
        <f t="shared" ref="F26" si="11">SUM(F27:F30)</f>
        <v>2417.07071</v>
      </c>
    </row>
    <row r="27" spans="1:6" ht="40.700000000000003" customHeight="1">
      <c r="A27" s="330"/>
      <c r="B27" s="328"/>
      <c r="C27" s="249" t="s">
        <v>326</v>
      </c>
      <c r="D27" s="247">
        <f>SUM(E27:F27)</f>
        <v>0</v>
      </c>
      <c r="E27" s="248">
        <v>0</v>
      </c>
      <c r="F27" s="248">
        <v>0</v>
      </c>
    </row>
    <row r="28" spans="1:6" ht="48" customHeight="1">
      <c r="A28" s="330"/>
      <c r="B28" s="328"/>
      <c r="C28" s="249" t="s">
        <v>323</v>
      </c>
      <c r="D28" s="247">
        <v>2392.9</v>
      </c>
      <c r="E28" s="248">
        <v>2392.9</v>
      </c>
      <c r="F28" s="248">
        <v>2392.9</v>
      </c>
    </row>
    <row r="29" spans="1:6" ht="35.25" customHeight="1">
      <c r="A29" s="330"/>
      <c r="B29" s="328"/>
      <c r="C29" s="249" t="s">
        <v>324</v>
      </c>
      <c r="D29" s="247">
        <v>24.17071</v>
      </c>
      <c r="E29" s="248">
        <v>24.17071</v>
      </c>
      <c r="F29" s="248">
        <v>24.17071</v>
      </c>
    </row>
    <row r="30" spans="1:6" ht="176.25" customHeight="1">
      <c r="A30" s="332"/>
      <c r="B30" s="331"/>
      <c r="C30" s="250" t="s">
        <v>271</v>
      </c>
      <c r="D30" s="247">
        <f>SUM(E30:F30)</f>
        <v>0</v>
      </c>
      <c r="E30" s="248">
        <v>0</v>
      </c>
      <c r="F30" s="248">
        <v>0</v>
      </c>
    </row>
    <row r="31" spans="1:6" ht="33.75" customHeight="1">
      <c r="A31" s="316" t="s">
        <v>8</v>
      </c>
      <c r="B31" s="316" t="s">
        <v>39</v>
      </c>
      <c r="C31" s="250" t="s">
        <v>327</v>
      </c>
      <c r="D31" s="248">
        <f>D32+D33+D34+D35</f>
        <v>58871.026839999999</v>
      </c>
      <c r="E31" s="248">
        <f>E32+E33+E34+E35</f>
        <v>71437.842929999999</v>
      </c>
      <c r="F31" s="248">
        <f>F32+F33+F34+F35</f>
        <v>71437.842929999999</v>
      </c>
    </row>
    <row r="32" spans="1:6" ht="21" customHeight="1">
      <c r="A32" s="317"/>
      <c r="B32" s="317"/>
      <c r="C32" s="249" t="s">
        <v>326</v>
      </c>
      <c r="D32" s="247">
        <f>SUM(E32:F32)</f>
        <v>0</v>
      </c>
      <c r="E32" s="248">
        <v>0</v>
      </c>
      <c r="F32" s="248">
        <v>0</v>
      </c>
    </row>
    <row r="33" spans="1:6" ht="40.5">
      <c r="A33" s="317"/>
      <c r="B33" s="317"/>
      <c r="C33" s="249" t="s">
        <v>323</v>
      </c>
      <c r="D33" s="248">
        <f t="shared" ref="D33:E33" si="12">D38+D43</f>
        <v>26751.327000000001</v>
      </c>
      <c r="E33" s="248">
        <f t="shared" si="12"/>
        <v>39366.308999000001</v>
      </c>
      <c r="F33" s="248">
        <f>F38+F43</f>
        <v>39366.308999000001</v>
      </c>
    </row>
    <row r="34" spans="1:6" ht="24.75" customHeight="1">
      <c r="A34" s="317"/>
      <c r="B34" s="317"/>
      <c r="C34" s="249" t="s">
        <v>324</v>
      </c>
      <c r="D34" s="248">
        <f t="shared" ref="D34:E34" si="13">D39+D44</f>
        <v>32119.699839999997</v>
      </c>
      <c r="E34" s="248">
        <f t="shared" si="13"/>
        <v>32071.533930999998</v>
      </c>
      <c r="F34" s="248">
        <f>F39+F44</f>
        <v>32071.533930999998</v>
      </c>
    </row>
    <row r="35" spans="1:6" ht="21" customHeight="1">
      <c r="A35" s="319"/>
      <c r="B35" s="319"/>
      <c r="C35" s="250" t="s">
        <v>271</v>
      </c>
      <c r="D35" s="247">
        <f>SUM(E35:F35)</f>
        <v>0</v>
      </c>
      <c r="E35" s="248">
        <v>0</v>
      </c>
      <c r="F35" s="248">
        <v>0</v>
      </c>
    </row>
    <row r="36" spans="1:6" ht="18" customHeight="1">
      <c r="A36" s="330" t="s">
        <v>330</v>
      </c>
      <c r="B36" s="317" t="s">
        <v>331</v>
      </c>
      <c r="C36" s="250" t="s">
        <v>327</v>
      </c>
      <c r="D36" s="248">
        <f t="shared" ref="D36:E36" si="14">SUM(D37:D40)</f>
        <v>21346.596839999998</v>
      </c>
      <c r="E36" s="248">
        <f t="shared" si="14"/>
        <v>31741.388419999999</v>
      </c>
      <c r="F36" s="248">
        <f t="shared" ref="F36" si="15">SUM(F37:F40)</f>
        <v>31741.388419999999</v>
      </c>
    </row>
    <row r="37" spans="1:6" ht="21.6" customHeight="1">
      <c r="A37" s="330"/>
      <c r="B37" s="317"/>
      <c r="C37" s="249" t="s">
        <v>326</v>
      </c>
      <c r="D37" s="247">
        <f>SUM(E37:F37)</f>
        <v>0</v>
      </c>
      <c r="E37" s="248">
        <v>0</v>
      </c>
      <c r="F37" s="248">
        <v>0</v>
      </c>
    </row>
    <row r="38" spans="1:6" ht="18.75" customHeight="1">
      <c r="A38" s="330"/>
      <c r="B38" s="317"/>
      <c r="C38" s="249" t="s">
        <v>323</v>
      </c>
      <c r="D38" s="247">
        <v>20279.267</v>
      </c>
      <c r="E38" s="248">
        <f>31741.38842*0.95</f>
        <v>30154.318998999999</v>
      </c>
      <c r="F38" s="248">
        <f>31741.38842*0.95</f>
        <v>30154.318998999999</v>
      </c>
    </row>
    <row r="39" spans="1:6" ht="28.5" customHeight="1">
      <c r="A39" s="330"/>
      <c r="B39" s="317"/>
      <c r="C39" s="249" t="s">
        <v>324</v>
      </c>
      <c r="D39" s="247">
        <v>1067.3298400000001</v>
      </c>
      <c r="E39" s="248">
        <f>31741.38842-E38</f>
        <v>1587.0694210000001</v>
      </c>
      <c r="F39" s="248">
        <f>31741.38842-F38</f>
        <v>1587.0694210000001</v>
      </c>
    </row>
    <row r="40" spans="1:6" ht="22.5" customHeight="1">
      <c r="A40" s="332"/>
      <c r="B40" s="319"/>
      <c r="C40" s="250" t="s">
        <v>271</v>
      </c>
      <c r="D40" s="247">
        <f>SUM(E40:F40)</f>
        <v>0</v>
      </c>
      <c r="E40" s="248">
        <v>0</v>
      </c>
      <c r="F40" s="248">
        <v>0</v>
      </c>
    </row>
    <row r="41" spans="1:6" ht="18.75" customHeight="1">
      <c r="A41" s="329" t="s">
        <v>332</v>
      </c>
      <c r="B41" s="316" t="s">
        <v>333</v>
      </c>
      <c r="C41" s="250" t="s">
        <v>327</v>
      </c>
      <c r="D41" s="248">
        <f t="shared" ref="D41:E41" si="16">SUM(D42:D45)</f>
        <v>37524.43</v>
      </c>
      <c r="E41" s="248">
        <f t="shared" si="16"/>
        <v>39696.454509999996</v>
      </c>
      <c r="F41" s="248">
        <f t="shared" ref="F41" si="17">SUM(F42:F45)</f>
        <v>39696.454509999996</v>
      </c>
    </row>
    <row r="42" spans="1:6" ht="18.75" customHeight="1">
      <c r="A42" s="330"/>
      <c r="B42" s="317"/>
      <c r="C42" s="249" t="s">
        <v>326</v>
      </c>
      <c r="D42" s="247">
        <f>SUM(E42:F42)</f>
        <v>0</v>
      </c>
      <c r="E42" s="248">
        <v>0</v>
      </c>
      <c r="F42" s="248">
        <v>0</v>
      </c>
    </row>
    <row r="43" spans="1:6" ht="40.5">
      <c r="A43" s="330"/>
      <c r="B43" s="317"/>
      <c r="C43" s="249" t="s">
        <v>323</v>
      </c>
      <c r="D43" s="247">
        <v>6472.06</v>
      </c>
      <c r="E43" s="248">
        <v>9211.99</v>
      </c>
      <c r="F43" s="248">
        <v>9211.99</v>
      </c>
    </row>
    <row r="44" spans="1:6" ht="20.25">
      <c r="A44" s="330"/>
      <c r="B44" s="317"/>
      <c r="C44" s="249" t="s">
        <v>324</v>
      </c>
      <c r="D44" s="247">
        <f>6472.06+15165.31+9415</f>
        <v>31052.37</v>
      </c>
      <c r="E44" s="248">
        <f>9211.99+9325.53306+11946.94145</f>
        <v>30484.464509999998</v>
      </c>
      <c r="F44" s="248">
        <f>9211.99+9325.53306+11946.94145</f>
        <v>30484.464509999998</v>
      </c>
    </row>
    <row r="45" spans="1:6" ht="20.25">
      <c r="A45" s="332"/>
      <c r="B45" s="319"/>
      <c r="C45" s="250" t="s">
        <v>271</v>
      </c>
      <c r="D45" s="247">
        <f t="shared" ref="D45:D65" si="18">SUM(E45:F45)</f>
        <v>0</v>
      </c>
      <c r="E45" s="248">
        <v>0</v>
      </c>
      <c r="F45" s="248">
        <v>0</v>
      </c>
    </row>
    <row r="46" spans="1:6" ht="20.25" hidden="1" customHeight="1">
      <c r="A46" s="320" t="s">
        <v>29</v>
      </c>
      <c r="B46" s="316" t="s">
        <v>34</v>
      </c>
      <c r="C46" s="250" t="s">
        <v>327</v>
      </c>
      <c r="D46" s="247">
        <f t="shared" si="18"/>
        <v>0</v>
      </c>
      <c r="E46" s="248">
        <f t="shared" ref="E46" si="19">E47+E48+E49+E50</f>
        <v>0</v>
      </c>
      <c r="F46" s="248">
        <f t="shared" ref="F46" si="20">F47+F48+F49+F50</f>
        <v>0</v>
      </c>
    </row>
    <row r="47" spans="1:6" ht="18.75" hidden="1" customHeight="1">
      <c r="A47" s="334"/>
      <c r="B47" s="328"/>
      <c r="C47" s="249" t="s">
        <v>326</v>
      </c>
      <c r="D47" s="247">
        <f t="shared" si="18"/>
        <v>0</v>
      </c>
      <c r="E47" s="248">
        <f t="shared" ref="E47" si="21">E52</f>
        <v>0</v>
      </c>
      <c r="F47" s="248">
        <v>0</v>
      </c>
    </row>
    <row r="48" spans="1:6" ht="40.5" hidden="1">
      <c r="A48" s="334"/>
      <c r="B48" s="328"/>
      <c r="C48" s="249" t="s">
        <v>323</v>
      </c>
      <c r="D48" s="247">
        <f t="shared" si="18"/>
        <v>0</v>
      </c>
      <c r="E48" s="248">
        <v>0</v>
      </c>
      <c r="F48" s="248">
        <v>0</v>
      </c>
    </row>
    <row r="49" spans="1:6" ht="20.25" hidden="1">
      <c r="A49" s="334"/>
      <c r="B49" s="328"/>
      <c r="C49" s="249" t="s">
        <v>324</v>
      </c>
      <c r="D49" s="247">
        <f t="shared" si="18"/>
        <v>0</v>
      </c>
      <c r="E49" s="248">
        <f>E54+E59</f>
        <v>0</v>
      </c>
      <c r="F49" s="248">
        <v>0</v>
      </c>
    </row>
    <row r="50" spans="1:6" ht="20.25" hidden="1">
      <c r="A50" s="334"/>
      <c r="B50" s="328"/>
      <c r="C50" s="250" t="s">
        <v>271</v>
      </c>
      <c r="D50" s="247">
        <f t="shared" si="18"/>
        <v>0</v>
      </c>
      <c r="E50" s="248">
        <v>0</v>
      </c>
      <c r="F50" s="248">
        <v>0</v>
      </c>
    </row>
    <row r="51" spans="1:6" ht="20.25" hidden="1" customHeight="1">
      <c r="A51" s="320" t="s">
        <v>334</v>
      </c>
      <c r="B51" s="316" t="s">
        <v>335</v>
      </c>
      <c r="C51" s="250" t="s">
        <v>327</v>
      </c>
      <c r="D51" s="247">
        <f t="shared" si="18"/>
        <v>0</v>
      </c>
      <c r="E51" s="248">
        <f t="shared" ref="E51" si="22">E52+E53+E54+E55</f>
        <v>0</v>
      </c>
      <c r="F51" s="248">
        <f t="shared" ref="F51" si="23">F52+F53+F54+F55</f>
        <v>0</v>
      </c>
    </row>
    <row r="52" spans="1:6" ht="18.75" hidden="1" customHeight="1">
      <c r="A52" s="334"/>
      <c r="B52" s="328"/>
      <c r="C52" s="249" t="s">
        <v>326</v>
      </c>
      <c r="D52" s="247">
        <f t="shared" si="18"/>
        <v>0</v>
      </c>
      <c r="E52" s="248">
        <v>0</v>
      </c>
      <c r="F52" s="248">
        <v>0</v>
      </c>
    </row>
    <row r="53" spans="1:6" ht="40.5" hidden="1">
      <c r="A53" s="334"/>
      <c r="B53" s="328"/>
      <c r="C53" s="249" t="s">
        <v>323</v>
      </c>
      <c r="D53" s="247">
        <f t="shared" si="18"/>
        <v>0</v>
      </c>
      <c r="E53" s="248">
        <v>0</v>
      </c>
      <c r="F53" s="248">
        <v>0</v>
      </c>
    </row>
    <row r="54" spans="1:6" ht="20.25" hidden="1">
      <c r="A54" s="334"/>
      <c r="B54" s="328"/>
      <c r="C54" s="249" t="s">
        <v>324</v>
      </c>
      <c r="D54" s="247">
        <f t="shared" si="18"/>
        <v>0</v>
      </c>
      <c r="E54" s="248">
        <v>0</v>
      </c>
      <c r="F54" s="248">
        <v>0</v>
      </c>
    </row>
    <row r="55" spans="1:6" ht="20.25" hidden="1">
      <c r="A55" s="334"/>
      <c r="B55" s="328"/>
      <c r="C55" s="250" t="s">
        <v>271</v>
      </c>
      <c r="D55" s="247">
        <f t="shared" si="18"/>
        <v>0</v>
      </c>
      <c r="E55" s="248">
        <v>0</v>
      </c>
      <c r="F55" s="248">
        <v>0</v>
      </c>
    </row>
    <row r="56" spans="1:6" ht="20.25" hidden="1" customHeight="1">
      <c r="A56" s="320" t="s">
        <v>336</v>
      </c>
      <c r="B56" s="316" t="s">
        <v>337</v>
      </c>
      <c r="C56" s="250" t="s">
        <v>327</v>
      </c>
      <c r="D56" s="247">
        <f t="shared" si="18"/>
        <v>0</v>
      </c>
      <c r="E56" s="248">
        <f t="shared" ref="E56" si="24">E57+E58+E59+E60</f>
        <v>0</v>
      </c>
      <c r="F56" s="248">
        <f t="shared" ref="F56" si="25">F57+F58+F59+F60</f>
        <v>0</v>
      </c>
    </row>
    <row r="57" spans="1:6" ht="18.75" hidden="1" customHeight="1">
      <c r="A57" s="334"/>
      <c r="B57" s="328"/>
      <c r="C57" s="249" t="s">
        <v>326</v>
      </c>
      <c r="D57" s="247">
        <f t="shared" si="18"/>
        <v>0</v>
      </c>
      <c r="E57" s="248">
        <v>0</v>
      </c>
      <c r="F57" s="248">
        <v>0</v>
      </c>
    </row>
    <row r="58" spans="1:6" ht="40.5" hidden="1">
      <c r="A58" s="334"/>
      <c r="B58" s="328"/>
      <c r="C58" s="249" t="s">
        <v>323</v>
      </c>
      <c r="D58" s="247">
        <f t="shared" si="18"/>
        <v>0</v>
      </c>
      <c r="E58" s="248">
        <v>0</v>
      </c>
      <c r="F58" s="248">
        <v>0</v>
      </c>
    </row>
    <row r="59" spans="1:6" ht="20.25" hidden="1">
      <c r="A59" s="334"/>
      <c r="B59" s="328"/>
      <c r="C59" s="249" t="s">
        <v>324</v>
      </c>
      <c r="D59" s="247">
        <f t="shared" si="18"/>
        <v>0</v>
      </c>
      <c r="E59" s="248">
        <v>0</v>
      </c>
      <c r="F59" s="248">
        <v>0</v>
      </c>
    </row>
    <row r="60" spans="1:6" ht="20.25" hidden="1">
      <c r="A60" s="334"/>
      <c r="B60" s="328"/>
      <c r="C60" s="250" t="s">
        <v>271</v>
      </c>
      <c r="D60" s="247">
        <f t="shared" si="18"/>
        <v>0</v>
      </c>
      <c r="E60" s="248">
        <v>0</v>
      </c>
      <c r="F60" s="248">
        <v>0</v>
      </c>
    </row>
    <row r="61" spans="1:6" ht="20.25" hidden="1" customHeight="1">
      <c r="A61" s="320" t="s">
        <v>37</v>
      </c>
      <c r="B61" s="322" t="s">
        <v>38</v>
      </c>
      <c r="C61" s="250" t="s">
        <v>327</v>
      </c>
      <c r="D61" s="247">
        <f t="shared" si="18"/>
        <v>0</v>
      </c>
      <c r="E61" s="248">
        <f t="shared" ref="E61" si="26">E62+E63+E64+E65</f>
        <v>0</v>
      </c>
      <c r="F61" s="248">
        <f t="shared" ref="F61" si="27">F62+F63+F64+F65</f>
        <v>0</v>
      </c>
    </row>
    <row r="62" spans="1:6" ht="20.25" hidden="1">
      <c r="A62" s="321"/>
      <c r="B62" s="333"/>
      <c r="C62" s="249" t="s">
        <v>326</v>
      </c>
      <c r="D62" s="247">
        <f t="shared" si="18"/>
        <v>0</v>
      </c>
      <c r="E62" s="248">
        <v>0</v>
      </c>
      <c r="F62" s="248">
        <v>0</v>
      </c>
    </row>
    <row r="63" spans="1:6" ht="40.5" hidden="1">
      <c r="A63" s="321"/>
      <c r="B63" s="333"/>
      <c r="C63" s="249" t="s">
        <v>323</v>
      </c>
      <c r="D63" s="247">
        <f t="shared" si="18"/>
        <v>0</v>
      </c>
      <c r="E63" s="248">
        <v>0</v>
      </c>
      <c r="F63" s="248">
        <v>0</v>
      </c>
    </row>
    <row r="64" spans="1:6" ht="20.25" hidden="1">
      <c r="A64" s="321"/>
      <c r="B64" s="333"/>
      <c r="C64" s="249" t="s">
        <v>324</v>
      </c>
      <c r="D64" s="247">
        <f t="shared" si="18"/>
        <v>0</v>
      </c>
      <c r="E64" s="248">
        <v>0</v>
      </c>
      <c r="F64" s="248">
        <v>0</v>
      </c>
    </row>
    <row r="65" spans="1:6" ht="20.25" hidden="1">
      <c r="A65" s="335"/>
      <c r="B65" s="336"/>
      <c r="C65" s="250" t="s">
        <v>271</v>
      </c>
      <c r="D65" s="247">
        <f t="shared" si="18"/>
        <v>0</v>
      </c>
      <c r="E65" s="248">
        <v>0</v>
      </c>
      <c r="F65" s="248">
        <v>0</v>
      </c>
    </row>
    <row r="66" spans="1:6" ht="20.25" hidden="1">
      <c r="A66" s="320" t="s">
        <v>245</v>
      </c>
      <c r="B66" s="322" t="s">
        <v>246</v>
      </c>
      <c r="C66" s="250" t="s">
        <v>327</v>
      </c>
      <c r="D66" s="248">
        <f t="shared" ref="D66:E66" si="28">D67+D68+D69+D70</f>
        <v>0</v>
      </c>
      <c r="E66" s="248">
        <f t="shared" si="28"/>
        <v>0</v>
      </c>
      <c r="F66" s="248">
        <f t="shared" ref="F66" si="29">F67+F68+F69+F70</f>
        <v>0</v>
      </c>
    </row>
    <row r="67" spans="1:6" ht="20.25" hidden="1">
      <c r="A67" s="321"/>
      <c r="B67" s="323"/>
      <c r="C67" s="249" t="s">
        <v>326</v>
      </c>
      <c r="D67" s="247">
        <f>SUM(E67:F67)</f>
        <v>0</v>
      </c>
      <c r="E67" s="248">
        <v>0</v>
      </c>
      <c r="F67" s="248">
        <v>0</v>
      </c>
    </row>
    <row r="68" spans="1:6" ht="40.5" hidden="1">
      <c r="A68" s="321"/>
      <c r="B68" s="323"/>
      <c r="C68" s="249" t="s">
        <v>323</v>
      </c>
      <c r="D68" s="247">
        <f>SUM(E68:F68)</f>
        <v>0</v>
      </c>
      <c r="E68" s="248">
        <v>0</v>
      </c>
      <c r="F68" s="248">
        <v>0</v>
      </c>
    </row>
    <row r="69" spans="1:6" ht="20.25" hidden="1">
      <c r="A69" s="321"/>
      <c r="B69" s="323"/>
      <c r="C69" s="249" t="s">
        <v>324</v>
      </c>
      <c r="D69" s="248">
        <v>0</v>
      </c>
      <c r="E69" s="248">
        <v>0</v>
      </c>
      <c r="F69" s="248">
        <v>0</v>
      </c>
    </row>
    <row r="70" spans="1:6" ht="20.25" hidden="1">
      <c r="A70" s="321"/>
      <c r="B70" s="323"/>
      <c r="C70" s="250" t="s">
        <v>271</v>
      </c>
      <c r="D70" s="247">
        <f t="shared" ref="D70:D85" si="30">SUM(E70:F70)</f>
        <v>0</v>
      </c>
      <c r="E70" s="248">
        <v>0</v>
      </c>
      <c r="F70" s="248">
        <v>0</v>
      </c>
    </row>
    <row r="71" spans="1:6" ht="20.25" hidden="1">
      <c r="A71" s="320" t="s">
        <v>338</v>
      </c>
      <c r="B71" s="322" t="s">
        <v>339</v>
      </c>
      <c r="C71" s="250" t="s">
        <v>327</v>
      </c>
      <c r="D71" s="247">
        <f t="shared" si="30"/>
        <v>0</v>
      </c>
      <c r="E71" s="248">
        <f t="shared" ref="E71" si="31">E72+E73+E74+E75</f>
        <v>0</v>
      </c>
      <c r="F71" s="248">
        <f t="shared" ref="F71" si="32">F72+F73+F74+F75</f>
        <v>0</v>
      </c>
    </row>
    <row r="72" spans="1:6" ht="20.25" hidden="1">
      <c r="A72" s="321"/>
      <c r="B72" s="323"/>
      <c r="C72" s="249" t="s">
        <v>326</v>
      </c>
      <c r="D72" s="247">
        <f t="shared" si="30"/>
        <v>0</v>
      </c>
      <c r="E72" s="248">
        <f t="shared" ref="E72" si="33">E77</f>
        <v>0</v>
      </c>
      <c r="F72" s="248">
        <v>0</v>
      </c>
    </row>
    <row r="73" spans="1:6" ht="40.5" hidden="1">
      <c r="A73" s="321"/>
      <c r="B73" s="323"/>
      <c r="C73" s="249" t="s">
        <v>323</v>
      </c>
      <c r="D73" s="247">
        <f t="shared" si="30"/>
        <v>0</v>
      </c>
      <c r="E73" s="248">
        <f t="shared" ref="E73" si="34">E78</f>
        <v>0</v>
      </c>
      <c r="F73" s="248">
        <v>0</v>
      </c>
    </row>
    <row r="74" spans="1:6" ht="20.25" hidden="1">
      <c r="A74" s="321"/>
      <c r="B74" s="323"/>
      <c r="C74" s="249" t="s">
        <v>324</v>
      </c>
      <c r="D74" s="247">
        <f t="shared" si="30"/>
        <v>0</v>
      </c>
      <c r="E74" s="248">
        <f t="shared" ref="E74" si="35">E79</f>
        <v>0</v>
      </c>
      <c r="F74" s="248">
        <v>0</v>
      </c>
    </row>
    <row r="75" spans="1:6" ht="20.25" hidden="1">
      <c r="A75" s="321"/>
      <c r="B75" s="323"/>
      <c r="C75" s="250" t="s">
        <v>271</v>
      </c>
      <c r="D75" s="247">
        <f t="shared" si="30"/>
        <v>0</v>
      </c>
      <c r="E75" s="248">
        <f t="shared" ref="E75" si="36">E80</f>
        <v>0</v>
      </c>
      <c r="F75" s="248">
        <v>0</v>
      </c>
    </row>
    <row r="76" spans="1:6" ht="20.25" hidden="1">
      <c r="A76" s="320" t="s">
        <v>340</v>
      </c>
      <c r="B76" s="322" t="s">
        <v>341</v>
      </c>
      <c r="C76" s="250" t="s">
        <v>327</v>
      </c>
      <c r="D76" s="247">
        <f t="shared" si="30"/>
        <v>0</v>
      </c>
      <c r="E76" s="248">
        <f t="shared" ref="E76" si="37">E77+E78+E79+E80</f>
        <v>0</v>
      </c>
      <c r="F76" s="248">
        <f t="shared" ref="F76" si="38">F77+F78+F79+F80</f>
        <v>0</v>
      </c>
    </row>
    <row r="77" spans="1:6" ht="20.25" hidden="1">
      <c r="A77" s="321"/>
      <c r="B77" s="323"/>
      <c r="C77" s="249" t="s">
        <v>326</v>
      </c>
      <c r="D77" s="247">
        <f t="shared" si="30"/>
        <v>0</v>
      </c>
      <c r="E77" s="248">
        <v>0</v>
      </c>
      <c r="F77" s="248">
        <v>0</v>
      </c>
    </row>
    <row r="78" spans="1:6" ht="48" hidden="1" customHeight="1">
      <c r="A78" s="321"/>
      <c r="B78" s="323"/>
      <c r="C78" s="249" t="s">
        <v>323</v>
      </c>
      <c r="D78" s="247">
        <f t="shared" si="30"/>
        <v>0</v>
      </c>
      <c r="E78" s="248">
        <v>0</v>
      </c>
      <c r="F78" s="248">
        <v>0</v>
      </c>
    </row>
    <row r="79" spans="1:6" ht="20.25" hidden="1">
      <c r="A79" s="321"/>
      <c r="B79" s="323"/>
      <c r="C79" s="249" t="s">
        <v>324</v>
      </c>
      <c r="D79" s="247">
        <f t="shared" si="30"/>
        <v>0</v>
      </c>
      <c r="E79" s="248">
        <v>0</v>
      </c>
      <c r="F79" s="248">
        <v>0</v>
      </c>
    </row>
    <row r="80" spans="1:6" ht="20.25" hidden="1">
      <c r="A80" s="321"/>
      <c r="B80" s="323"/>
      <c r="C80" s="250" t="s">
        <v>271</v>
      </c>
      <c r="D80" s="247">
        <f t="shared" si="30"/>
        <v>0</v>
      </c>
      <c r="E80" s="248">
        <v>0</v>
      </c>
      <c r="F80" s="248">
        <v>0</v>
      </c>
    </row>
    <row r="81" spans="1:6" ht="20.25" hidden="1">
      <c r="A81" s="320" t="s">
        <v>342</v>
      </c>
      <c r="B81" s="322" t="s">
        <v>343</v>
      </c>
      <c r="C81" s="250" t="s">
        <v>327</v>
      </c>
      <c r="D81" s="247">
        <f t="shared" si="30"/>
        <v>0</v>
      </c>
      <c r="E81" s="248">
        <f t="shared" ref="E81" si="39">E82+E83+E84+E85</f>
        <v>0</v>
      </c>
      <c r="F81" s="248">
        <f t="shared" ref="F81" si="40">F82+F83+F84+F85</f>
        <v>0</v>
      </c>
    </row>
    <row r="82" spans="1:6" ht="20.25" hidden="1">
      <c r="A82" s="321"/>
      <c r="B82" s="323"/>
      <c r="C82" s="249" t="s">
        <v>326</v>
      </c>
      <c r="D82" s="247">
        <f t="shared" si="30"/>
        <v>0</v>
      </c>
      <c r="E82" s="248">
        <v>0</v>
      </c>
      <c r="F82" s="248">
        <v>0</v>
      </c>
    </row>
    <row r="83" spans="1:6" ht="40.5" hidden="1">
      <c r="A83" s="321"/>
      <c r="B83" s="323"/>
      <c r="C83" s="249" t="s">
        <v>323</v>
      </c>
      <c r="D83" s="247">
        <f t="shared" si="30"/>
        <v>0</v>
      </c>
      <c r="E83" s="248">
        <v>0</v>
      </c>
      <c r="F83" s="248">
        <v>0</v>
      </c>
    </row>
    <row r="84" spans="1:6" ht="20.25" hidden="1">
      <c r="A84" s="321"/>
      <c r="B84" s="323"/>
      <c r="C84" s="249" t="s">
        <v>324</v>
      </c>
      <c r="D84" s="247">
        <f t="shared" si="30"/>
        <v>0</v>
      </c>
      <c r="E84" s="248">
        <v>0</v>
      </c>
      <c r="F84" s="248">
        <v>0</v>
      </c>
    </row>
    <row r="85" spans="1:6" ht="20.25" hidden="1">
      <c r="A85" s="321"/>
      <c r="B85" s="323"/>
      <c r="C85" s="250" t="s">
        <v>271</v>
      </c>
      <c r="D85" s="247">
        <f t="shared" si="30"/>
        <v>0</v>
      </c>
      <c r="E85" s="248">
        <v>0</v>
      </c>
      <c r="F85" s="248">
        <v>0</v>
      </c>
    </row>
    <row r="86" spans="1:6" ht="20.25">
      <c r="A86" s="316" t="s">
        <v>26</v>
      </c>
      <c r="B86" s="316" t="s">
        <v>30</v>
      </c>
      <c r="C86" s="250" t="s">
        <v>327</v>
      </c>
      <c r="D86" s="248">
        <f t="shared" ref="D86:E86" si="41">D91+D141+D146</f>
        <v>14260.02433</v>
      </c>
      <c r="E86" s="248">
        <f t="shared" si="41"/>
        <v>13270.71</v>
      </c>
      <c r="F86" s="248">
        <f t="shared" ref="F86:F88" si="42">F91+F141+F146</f>
        <v>13270.72</v>
      </c>
    </row>
    <row r="87" spans="1:6" ht="20.25">
      <c r="A87" s="317"/>
      <c r="B87" s="317"/>
      <c r="C87" s="249" t="s">
        <v>326</v>
      </c>
      <c r="D87" s="247">
        <f>SUM(E87:F87)</f>
        <v>0</v>
      </c>
      <c r="E87" s="248">
        <f t="shared" ref="E87" si="43">E92+E142+E147</f>
        <v>0</v>
      </c>
      <c r="F87" s="248">
        <f t="shared" si="42"/>
        <v>0</v>
      </c>
    </row>
    <row r="88" spans="1:6" ht="40.5">
      <c r="A88" s="317"/>
      <c r="B88" s="317"/>
      <c r="C88" s="249" t="s">
        <v>323</v>
      </c>
      <c r="D88" s="247">
        <f>SUM(E88:F88)</f>
        <v>0</v>
      </c>
      <c r="E88" s="248">
        <f t="shared" ref="E88" si="44">E93+E143+E148</f>
        <v>0</v>
      </c>
      <c r="F88" s="248">
        <f t="shared" si="42"/>
        <v>0</v>
      </c>
    </row>
    <row r="89" spans="1:6" ht="20.25">
      <c r="A89" s="317"/>
      <c r="B89" s="317"/>
      <c r="C89" s="249" t="s">
        <v>324</v>
      </c>
      <c r="D89" s="247">
        <f>D94+D149</f>
        <v>14260.02433</v>
      </c>
      <c r="E89" s="247">
        <f>E94+E142+E146</f>
        <v>13270.71</v>
      </c>
      <c r="F89" s="247">
        <f>F94+F142+F146</f>
        <v>13270.72</v>
      </c>
    </row>
    <row r="90" spans="1:6" ht="20.25">
      <c r="A90" s="317"/>
      <c r="B90" s="317"/>
      <c r="C90" s="250" t="s">
        <v>271</v>
      </c>
      <c r="D90" s="247">
        <f>SUM(E90:F90)</f>
        <v>0</v>
      </c>
      <c r="E90" s="247">
        <f t="shared" ref="E90" si="45">E95+E145+E150</f>
        <v>0</v>
      </c>
      <c r="F90" s="247">
        <f t="shared" ref="F90" si="46">F95+F145+F150</f>
        <v>0</v>
      </c>
    </row>
    <row r="91" spans="1:6" ht="20.25">
      <c r="A91" s="316" t="s">
        <v>21</v>
      </c>
      <c r="B91" s="316" t="s">
        <v>9</v>
      </c>
      <c r="C91" s="250" t="s">
        <v>327</v>
      </c>
      <c r="D91" s="248">
        <f>D96+D101+D106+D111+D116+D121+D126+D131+D136</f>
        <v>10329.134330000001</v>
      </c>
      <c r="E91" s="248">
        <f>E96+E101+E106+E111+E116+E121+E126+E131+E136</f>
        <v>9339.82</v>
      </c>
      <c r="F91" s="248">
        <f>F96+F101+F106+F111+F116+F121+F126+F131+F136</f>
        <v>9339.82</v>
      </c>
    </row>
    <row r="92" spans="1:6" ht="20.25">
      <c r="A92" s="317"/>
      <c r="B92" s="317"/>
      <c r="C92" s="249" t="s">
        <v>326</v>
      </c>
      <c r="D92" s="247">
        <f>SUM(E92:F92)</f>
        <v>0</v>
      </c>
      <c r="E92" s="248">
        <v>0</v>
      </c>
      <c r="F92" s="248">
        <v>0</v>
      </c>
    </row>
    <row r="93" spans="1:6" ht="40.5">
      <c r="A93" s="317"/>
      <c r="B93" s="317"/>
      <c r="C93" s="249" t="s">
        <v>323</v>
      </c>
      <c r="D93" s="247">
        <f>SUM(E93:F93)</f>
        <v>0</v>
      </c>
      <c r="E93" s="248">
        <v>0</v>
      </c>
      <c r="F93" s="248">
        <v>0</v>
      </c>
    </row>
    <row r="94" spans="1:6" ht="20.25">
      <c r="A94" s="317"/>
      <c r="B94" s="317"/>
      <c r="C94" s="249" t="s">
        <v>324</v>
      </c>
      <c r="D94" s="248">
        <f>D99+D104+D109+D114+D119+D124+D129</f>
        <v>10329.134330000001</v>
      </c>
      <c r="E94" s="248">
        <f>E99+E104+E109+E111+E119+E124+E129</f>
        <v>9339.82</v>
      </c>
      <c r="F94" s="248">
        <f>F99+F104+F109+F111+F119+F124+F129</f>
        <v>9339.82</v>
      </c>
    </row>
    <row r="95" spans="1:6" ht="20.25">
      <c r="A95" s="319"/>
      <c r="B95" s="319"/>
      <c r="C95" s="250" t="s">
        <v>271</v>
      </c>
      <c r="D95" s="247">
        <f>SUM(E95:F95)</f>
        <v>0</v>
      </c>
      <c r="E95" s="247">
        <v>0</v>
      </c>
      <c r="F95" s="247">
        <v>0</v>
      </c>
    </row>
    <row r="96" spans="1:6" ht="20.25">
      <c r="A96" s="316" t="s">
        <v>344</v>
      </c>
      <c r="B96" s="316" t="s">
        <v>345</v>
      </c>
      <c r="C96" s="250" t="s">
        <v>327</v>
      </c>
      <c r="D96" s="248">
        <f t="shared" ref="D96:E96" si="47">D97+D98+D99+D100</f>
        <v>7951.1343299999999</v>
      </c>
      <c r="E96" s="248">
        <f t="shared" si="47"/>
        <v>6721.82</v>
      </c>
      <c r="F96" s="248">
        <f t="shared" ref="F96" si="48">F97+F98+F99+F100</f>
        <v>6721.82</v>
      </c>
    </row>
    <row r="97" spans="1:6" ht="20.25">
      <c r="A97" s="317"/>
      <c r="B97" s="317"/>
      <c r="C97" s="249" t="s">
        <v>326</v>
      </c>
      <c r="D97" s="247">
        <f>SUM(E97:F97)</f>
        <v>0</v>
      </c>
      <c r="E97" s="248">
        <v>0</v>
      </c>
      <c r="F97" s="248">
        <v>0</v>
      </c>
    </row>
    <row r="98" spans="1:6" ht="40.5">
      <c r="A98" s="317"/>
      <c r="B98" s="317"/>
      <c r="C98" s="249" t="s">
        <v>323</v>
      </c>
      <c r="D98" s="247">
        <f>SUM(E98:F98)</f>
        <v>0</v>
      </c>
      <c r="E98" s="248">
        <v>0</v>
      </c>
      <c r="F98" s="248">
        <v>0</v>
      </c>
    </row>
    <row r="99" spans="1:6" ht="20.25">
      <c r="A99" s="317"/>
      <c r="B99" s="317"/>
      <c r="C99" s="249" t="s">
        <v>324</v>
      </c>
      <c r="D99" s="247">
        <v>7951.1343299999999</v>
      </c>
      <c r="E99" s="248">
        <v>6721.82</v>
      </c>
      <c r="F99" s="248">
        <v>6721.82</v>
      </c>
    </row>
    <row r="100" spans="1:6" ht="20.25">
      <c r="A100" s="319"/>
      <c r="B100" s="319"/>
      <c r="C100" s="250" t="s">
        <v>271</v>
      </c>
      <c r="D100" s="247">
        <f>SUM(E100:F100)</f>
        <v>0</v>
      </c>
      <c r="E100" s="247">
        <v>0</v>
      </c>
      <c r="F100" s="247">
        <v>0</v>
      </c>
    </row>
    <row r="101" spans="1:6" ht="20.25">
      <c r="A101" s="316" t="s">
        <v>346</v>
      </c>
      <c r="B101" s="316" t="s">
        <v>347</v>
      </c>
      <c r="C101" s="250" t="s">
        <v>327</v>
      </c>
      <c r="D101" s="248">
        <f t="shared" ref="D101:E101" si="49">D102+D103+D104+D105</f>
        <v>1378</v>
      </c>
      <c r="E101" s="248">
        <f t="shared" si="49"/>
        <v>1378</v>
      </c>
      <c r="F101" s="248">
        <f t="shared" ref="F101" si="50">F102+F103+F104+F105</f>
        <v>1378</v>
      </c>
    </row>
    <row r="102" spans="1:6" ht="20.25">
      <c r="A102" s="317"/>
      <c r="B102" s="317"/>
      <c r="C102" s="249" t="s">
        <v>326</v>
      </c>
      <c r="D102" s="247">
        <f>SUM(E102:F102)</f>
        <v>0</v>
      </c>
      <c r="E102" s="248">
        <v>0</v>
      </c>
      <c r="F102" s="248">
        <v>0</v>
      </c>
    </row>
    <row r="103" spans="1:6" ht="40.5">
      <c r="A103" s="317"/>
      <c r="B103" s="317"/>
      <c r="C103" s="249" t="s">
        <v>323</v>
      </c>
      <c r="D103" s="247">
        <f>SUM(E103:F103)</f>
        <v>0</v>
      </c>
      <c r="E103" s="248">
        <v>0</v>
      </c>
      <c r="F103" s="248">
        <v>0</v>
      </c>
    </row>
    <row r="104" spans="1:6" ht="20.25">
      <c r="A104" s="317"/>
      <c r="B104" s="317"/>
      <c r="C104" s="249" t="s">
        <v>324</v>
      </c>
      <c r="D104" s="247">
        <v>1378</v>
      </c>
      <c r="E104" s="248">
        <v>1378</v>
      </c>
      <c r="F104" s="248">
        <v>1378</v>
      </c>
    </row>
    <row r="105" spans="1:6" ht="20.25">
      <c r="A105" s="317"/>
      <c r="B105" s="317"/>
      <c r="C105" s="250" t="s">
        <v>271</v>
      </c>
      <c r="D105" s="247">
        <f>SUM(E105:F105)</f>
        <v>0</v>
      </c>
      <c r="E105" s="247">
        <v>0</v>
      </c>
      <c r="F105" s="247">
        <v>0</v>
      </c>
    </row>
    <row r="106" spans="1:6" ht="20.25">
      <c r="A106" s="316" t="s">
        <v>348</v>
      </c>
      <c r="B106" s="316" t="s">
        <v>349</v>
      </c>
      <c r="C106" s="250" t="s">
        <v>327</v>
      </c>
      <c r="D106" s="248">
        <f t="shared" ref="D106:E106" si="51">D107+D108+D109+D110</f>
        <v>1000</v>
      </c>
      <c r="E106" s="248">
        <f t="shared" si="51"/>
        <v>990</v>
      </c>
      <c r="F106" s="248">
        <f t="shared" ref="F106" si="52">F107+F108+F109+F110</f>
        <v>990</v>
      </c>
    </row>
    <row r="107" spans="1:6" ht="20.25">
      <c r="A107" s="317"/>
      <c r="B107" s="317"/>
      <c r="C107" s="249" t="s">
        <v>326</v>
      </c>
      <c r="D107" s="247">
        <f>SUM(E107:F107)</f>
        <v>0</v>
      </c>
      <c r="E107" s="248">
        <v>0</v>
      </c>
      <c r="F107" s="248">
        <v>0</v>
      </c>
    </row>
    <row r="108" spans="1:6" ht="40.5">
      <c r="A108" s="317"/>
      <c r="B108" s="317"/>
      <c r="C108" s="249" t="s">
        <v>323</v>
      </c>
      <c r="D108" s="247">
        <f>SUM(E108:F108)</f>
        <v>0</v>
      </c>
      <c r="E108" s="248">
        <v>0</v>
      </c>
      <c r="F108" s="248">
        <v>0</v>
      </c>
    </row>
    <row r="109" spans="1:6" ht="20.25">
      <c r="A109" s="317"/>
      <c r="B109" s="317"/>
      <c r="C109" s="249" t="s">
        <v>324</v>
      </c>
      <c r="D109" s="247">
        <v>1000</v>
      </c>
      <c r="E109" s="248">
        <v>990</v>
      </c>
      <c r="F109" s="248">
        <v>990</v>
      </c>
    </row>
    <row r="110" spans="1:6" ht="20.25">
      <c r="A110" s="317"/>
      <c r="B110" s="317"/>
      <c r="C110" s="250" t="s">
        <v>271</v>
      </c>
      <c r="D110" s="247">
        <f>SUM(E110:F110)</f>
        <v>0</v>
      </c>
      <c r="E110" s="247">
        <v>0</v>
      </c>
      <c r="F110" s="247">
        <v>0</v>
      </c>
    </row>
    <row r="111" spans="1:6" ht="20.25">
      <c r="A111" s="316" t="s">
        <v>350</v>
      </c>
      <c r="B111" s="316" t="s">
        <v>351</v>
      </c>
      <c r="C111" s="250" t="s">
        <v>327</v>
      </c>
      <c r="D111" s="248">
        <f>D112+D113+D114+D115</f>
        <v>0</v>
      </c>
      <c r="E111" s="248">
        <f>E112+E113+E114+E115</f>
        <v>250</v>
      </c>
      <c r="F111" s="248">
        <f t="shared" ref="F111" si="53">F112+F113+F114+F115</f>
        <v>250</v>
      </c>
    </row>
    <row r="112" spans="1:6" ht="20.25">
      <c r="A112" s="317"/>
      <c r="B112" s="317"/>
      <c r="C112" s="249" t="s">
        <v>326</v>
      </c>
      <c r="D112" s="247">
        <f>SUM(E112:F112)</f>
        <v>0</v>
      </c>
      <c r="E112" s="248">
        <v>0</v>
      </c>
      <c r="F112" s="248">
        <v>0</v>
      </c>
    </row>
    <row r="113" spans="1:6" ht="40.5">
      <c r="A113" s="317"/>
      <c r="B113" s="317"/>
      <c r="C113" s="249" t="s">
        <v>323</v>
      </c>
      <c r="D113" s="247">
        <f>SUM(E113:F113)</f>
        <v>0</v>
      </c>
      <c r="E113" s="248">
        <v>0</v>
      </c>
      <c r="F113" s="248">
        <v>0</v>
      </c>
    </row>
    <row r="114" spans="1:6" ht="20.25">
      <c r="A114" s="317"/>
      <c r="B114" s="317"/>
      <c r="C114" s="249" t="s">
        <v>324</v>
      </c>
      <c r="D114" s="248">
        <v>0</v>
      </c>
      <c r="E114" s="248">
        <v>250</v>
      </c>
      <c r="F114" s="248">
        <v>250</v>
      </c>
    </row>
    <row r="115" spans="1:6" ht="20.25">
      <c r="A115" s="317"/>
      <c r="B115" s="317"/>
      <c r="C115" s="250" t="s">
        <v>271</v>
      </c>
      <c r="D115" s="247">
        <f t="shared" ref="D115:D125" si="54">SUM(E115:F115)</f>
        <v>0</v>
      </c>
      <c r="E115" s="247">
        <v>0</v>
      </c>
      <c r="F115" s="247">
        <v>0</v>
      </c>
    </row>
    <row r="116" spans="1:6" ht="20.25" hidden="1">
      <c r="A116" s="316" t="s">
        <v>352</v>
      </c>
      <c r="B116" s="316" t="s">
        <v>353</v>
      </c>
      <c r="C116" s="250" t="s">
        <v>327</v>
      </c>
      <c r="D116" s="247">
        <f t="shared" si="54"/>
        <v>0</v>
      </c>
      <c r="E116" s="248">
        <f t="shared" ref="E116" si="55">E117+E118+E119+E120</f>
        <v>0</v>
      </c>
      <c r="F116" s="248">
        <f t="shared" ref="F116" si="56">F117+F118+F119+F120</f>
        <v>0</v>
      </c>
    </row>
    <row r="117" spans="1:6" ht="20.25" hidden="1">
      <c r="A117" s="317"/>
      <c r="B117" s="317"/>
      <c r="C117" s="249" t="s">
        <v>326</v>
      </c>
      <c r="D117" s="247">
        <f t="shared" si="54"/>
        <v>0</v>
      </c>
      <c r="E117" s="248">
        <v>0</v>
      </c>
      <c r="F117" s="248">
        <v>0</v>
      </c>
    </row>
    <row r="118" spans="1:6" ht="40.5" hidden="1">
      <c r="A118" s="317"/>
      <c r="B118" s="317"/>
      <c r="C118" s="249" t="s">
        <v>323</v>
      </c>
      <c r="D118" s="247">
        <f t="shared" si="54"/>
        <v>0</v>
      </c>
      <c r="E118" s="248">
        <v>0</v>
      </c>
      <c r="F118" s="248">
        <v>0</v>
      </c>
    </row>
    <row r="119" spans="1:6" ht="20.25" hidden="1">
      <c r="A119" s="317"/>
      <c r="B119" s="317"/>
      <c r="C119" s="249" t="s">
        <v>324</v>
      </c>
      <c r="D119" s="247">
        <f t="shared" si="54"/>
        <v>0</v>
      </c>
      <c r="E119" s="248">
        <v>0</v>
      </c>
      <c r="F119" s="248">
        <v>0</v>
      </c>
    </row>
    <row r="120" spans="1:6" ht="20.25" hidden="1">
      <c r="A120" s="317"/>
      <c r="B120" s="317"/>
      <c r="C120" s="250" t="s">
        <v>271</v>
      </c>
      <c r="D120" s="247">
        <f t="shared" si="54"/>
        <v>0</v>
      </c>
      <c r="E120" s="247">
        <v>0</v>
      </c>
      <c r="F120" s="247">
        <v>0</v>
      </c>
    </row>
    <row r="121" spans="1:6" ht="20.25" hidden="1">
      <c r="A121" s="316" t="s">
        <v>354</v>
      </c>
      <c r="B121" s="316" t="s">
        <v>355</v>
      </c>
      <c r="C121" s="250" t="s">
        <v>327</v>
      </c>
      <c r="D121" s="247">
        <f t="shared" si="54"/>
        <v>0</v>
      </c>
      <c r="E121" s="248">
        <f t="shared" ref="E121" si="57">E122+E123+E124+E125</f>
        <v>0</v>
      </c>
      <c r="F121" s="248">
        <f t="shared" ref="F121" si="58">F122+F123+F124+F125</f>
        <v>0</v>
      </c>
    </row>
    <row r="122" spans="1:6" ht="20.25" hidden="1">
      <c r="A122" s="317"/>
      <c r="B122" s="317"/>
      <c r="C122" s="249" t="s">
        <v>326</v>
      </c>
      <c r="D122" s="247">
        <f t="shared" si="54"/>
        <v>0</v>
      </c>
      <c r="E122" s="248">
        <v>0</v>
      </c>
      <c r="F122" s="248">
        <v>0</v>
      </c>
    </row>
    <row r="123" spans="1:6" ht="40.5" hidden="1">
      <c r="A123" s="317"/>
      <c r="B123" s="317"/>
      <c r="C123" s="249" t="s">
        <v>323</v>
      </c>
      <c r="D123" s="247">
        <f t="shared" si="54"/>
        <v>0</v>
      </c>
      <c r="E123" s="248">
        <v>0</v>
      </c>
      <c r="F123" s="248">
        <v>0</v>
      </c>
    </row>
    <row r="124" spans="1:6" ht="20.25" hidden="1">
      <c r="A124" s="317"/>
      <c r="B124" s="317"/>
      <c r="C124" s="249" t="s">
        <v>324</v>
      </c>
      <c r="D124" s="247">
        <f t="shared" si="54"/>
        <v>0</v>
      </c>
      <c r="E124" s="248">
        <v>0</v>
      </c>
      <c r="F124" s="248">
        <v>0</v>
      </c>
    </row>
    <row r="125" spans="1:6" ht="20.25" hidden="1">
      <c r="A125" s="317"/>
      <c r="B125" s="317"/>
      <c r="C125" s="250" t="s">
        <v>271</v>
      </c>
      <c r="D125" s="247">
        <f t="shared" si="54"/>
        <v>0</v>
      </c>
      <c r="E125" s="247">
        <v>0</v>
      </c>
      <c r="F125" s="247">
        <v>0</v>
      </c>
    </row>
    <row r="126" spans="1:6" ht="20.25" hidden="1">
      <c r="A126" s="316" t="s">
        <v>356</v>
      </c>
      <c r="B126" s="316" t="s">
        <v>357</v>
      </c>
      <c r="C126" s="250" t="s">
        <v>327</v>
      </c>
      <c r="D126" s="248">
        <f t="shared" ref="D126:E126" si="59">D127+D128+D129+D130</f>
        <v>0</v>
      </c>
      <c r="E126" s="248">
        <f t="shared" si="59"/>
        <v>0</v>
      </c>
      <c r="F126" s="248">
        <f t="shared" ref="F126" si="60">F127+F128+F129+F130</f>
        <v>0</v>
      </c>
    </row>
    <row r="127" spans="1:6" ht="20.25" hidden="1">
      <c r="A127" s="317"/>
      <c r="B127" s="317"/>
      <c r="C127" s="249" t="s">
        <v>326</v>
      </c>
      <c r="D127" s="247">
        <f>SUM(E127:F127)</f>
        <v>0</v>
      </c>
      <c r="E127" s="248">
        <v>0</v>
      </c>
      <c r="F127" s="248">
        <v>0</v>
      </c>
    </row>
    <row r="128" spans="1:6" ht="40.5" hidden="1">
      <c r="A128" s="317"/>
      <c r="B128" s="317"/>
      <c r="C128" s="249" t="s">
        <v>323</v>
      </c>
      <c r="D128" s="247">
        <f>SUM(E128:F128)</f>
        <v>0</v>
      </c>
      <c r="E128" s="248">
        <v>0</v>
      </c>
      <c r="F128" s="248">
        <v>0</v>
      </c>
    </row>
    <row r="129" spans="1:6" ht="20.25" hidden="1">
      <c r="A129" s="317"/>
      <c r="B129" s="317"/>
      <c r="C129" s="249" t="s">
        <v>324</v>
      </c>
      <c r="D129" s="247">
        <v>0</v>
      </c>
      <c r="E129" s="248">
        <v>0</v>
      </c>
      <c r="F129" s="248">
        <v>0</v>
      </c>
    </row>
    <row r="130" spans="1:6" ht="20.25" hidden="1">
      <c r="A130" s="317"/>
      <c r="B130" s="317"/>
      <c r="C130" s="250" t="s">
        <v>271</v>
      </c>
      <c r="D130" s="247">
        <f t="shared" ref="D130:D145" si="61">SUM(E130:F130)</f>
        <v>0</v>
      </c>
      <c r="E130" s="247">
        <v>0</v>
      </c>
      <c r="F130" s="247">
        <v>0</v>
      </c>
    </row>
    <row r="131" spans="1:6" ht="20.25" hidden="1">
      <c r="A131" s="316" t="s">
        <v>358</v>
      </c>
      <c r="B131" s="316" t="s">
        <v>359</v>
      </c>
      <c r="C131" s="250" t="s">
        <v>327</v>
      </c>
      <c r="D131" s="247">
        <f t="shared" si="61"/>
        <v>0</v>
      </c>
      <c r="E131" s="248">
        <f t="shared" ref="E131" si="62">E132+E133+E134+E135</f>
        <v>0</v>
      </c>
      <c r="F131" s="248">
        <f t="shared" ref="F131" si="63">F132+F133+F134+F135</f>
        <v>0</v>
      </c>
    </row>
    <row r="132" spans="1:6" ht="20.25" hidden="1">
      <c r="A132" s="317"/>
      <c r="B132" s="317"/>
      <c r="C132" s="249" t="s">
        <v>326</v>
      </c>
      <c r="D132" s="247">
        <f t="shared" si="61"/>
        <v>0</v>
      </c>
      <c r="E132" s="248">
        <v>0</v>
      </c>
      <c r="F132" s="248">
        <v>0</v>
      </c>
    </row>
    <row r="133" spans="1:6" ht="40.5" hidden="1">
      <c r="A133" s="317"/>
      <c r="B133" s="317"/>
      <c r="C133" s="249" t="s">
        <v>323</v>
      </c>
      <c r="D133" s="247">
        <f t="shared" si="61"/>
        <v>0</v>
      </c>
      <c r="E133" s="248">
        <v>0</v>
      </c>
      <c r="F133" s="248">
        <v>0</v>
      </c>
    </row>
    <row r="134" spans="1:6" ht="20.25" hidden="1">
      <c r="A134" s="317"/>
      <c r="B134" s="317"/>
      <c r="C134" s="249" t="s">
        <v>324</v>
      </c>
      <c r="D134" s="247">
        <f t="shared" si="61"/>
        <v>0</v>
      </c>
      <c r="E134" s="248">
        <v>0</v>
      </c>
      <c r="F134" s="248">
        <v>0</v>
      </c>
    </row>
    <row r="135" spans="1:6" ht="20.25" hidden="1">
      <c r="A135" s="317"/>
      <c r="B135" s="317"/>
      <c r="C135" s="250" t="s">
        <v>271</v>
      </c>
      <c r="D135" s="247">
        <f t="shared" si="61"/>
        <v>0</v>
      </c>
      <c r="E135" s="247">
        <v>0</v>
      </c>
      <c r="F135" s="247">
        <v>0</v>
      </c>
    </row>
    <row r="136" spans="1:6" ht="20.25" hidden="1">
      <c r="A136" s="316" t="s">
        <v>360</v>
      </c>
      <c r="B136" s="316" t="s">
        <v>361</v>
      </c>
      <c r="C136" s="250" t="s">
        <v>327</v>
      </c>
      <c r="D136" s="247">
        <f t="shared" si="61"/>
        <v>0</v>
      </c>
      <c r="E136" s="248">
        <f t="shared" ref="E136" si="64">E137+E138+E139+E140</f>
        <v>0</v>
      </c>
      <c r="F136" s="248">
        <f t="shared" ref="F136" si="65">F137+F138+F139+F140</f>
        <v>0</v>
      </c>
    </row>
    <row r="137" spans="1:6" ht="20.25" hidden="1">
      <c r="A137" s="317"/>
      <c r="B137" s="317"/>
      <c r="C137" s="249" t="s">
        <v>326</v>
      </c>
      <c r="D137" s="247">
        <f t="shared" si="61"/>
        <v>0</v>
      </c>
      <c r="E137" s="248">
        <v>0</v>
      </c>
      <c r="F137" s="248">
        <v>0</v>
      </c>
    </row>
    <row r="138" spans="1:6" ht="40.5" hidden="1">
      <c r="A138" s="317"/>
      <c r="B138" s="317"/>
      <c r="C138" s="249" t="s">
        <v>323</v>
      </c>
      <c r="D138" s="247">
        <f t="shared" si="61"/>
        <v>0</v>
      </c>
      <c r="E138" s="248">
        <v>0</v>
      </c>
      <c r="F138" s="248">
        <v>0</v>
      </c>
    </row>
    <row r="139" spans="1:6" ht="20.25" hidden="1">
      <c r="A139" s="317"/>
      <c r="B139" s="317"/>
      <c r="C139" s="249" t="s">
        <v>324</v>
      </c>
      <c r="D139" s="247">
        <f t="shared" si="61"/>
        <v>0</v>
      </c>
      <c r="E139" s="248">
        <v>0</v>
      </c>
      <c r="F139" s="248">
        <v>0</v>
      </c>
    </row>
    <row r="140" spans="1:6" ht="20.25" hidden="1">
      <c r="A140" s="317"/>
      <c r="B140" s="317"/>
      <c r="C140" s="250" t="s">
        <v>271</v>
      </c>
      <c r="D140" s="247">
        <f t="shared" si="61"/>
        <v>0</v>
      </c>
      <c r="E140" s="247">
        <v>0</v>
      </c>
      <c r="F140" s="247">
        <v>0</v>
      </c>
    </row>
    <row r="141" spans="1:6" ht="20.25" hidden="1">
      <c r="A141" s="316" t="s">
        <v>22</v>
      </c>
      <c r="B141" s="316" t="s">
        <v>10</v>
      </c>
      <c r="C141" s="250" t="s">
        <v>327</v>
      </c>
      <c r="D141" s="247">
        <f t="shared" si="61"/>
        <v>0</v>
      </c>
      <c r="E141" s="248">
        <f t="shared" ref="E141" si="66">E142+E143+E144+E145</f>
        <v>0</v>
      </c>
      <c r="F141" s="248">
        <f t="shared" ref="F141" si="67">F142+F143+F144+F145</f>
        <v>0</v>
      </c>
    </row>
    <row r="142" spans="1:6" ht="20.25" hidden="1">
      <c r="A142" s="317"/>
      <c r="B142" s="317"/>
      <c r="C142" s="249" t="s">
        <v>326</v>
      </c>
      <c r="D142" s="247">
        <f t="shared" si="61"/>
        <v>0</v>
      </c>
      <c r="E142" s="247">
        <v>0</v>
      </c>
      <c r="F142" s="247">
        <v>0</v>
      </c>
    </row>
    <row r="143" spans="1:6" ht="40.5" hidden="1">
      <c r="A143" s="317"/>
      <c r="B143" s="317"/>
      <c r="C143" s="249" t="s">
        <v>323</v>
      </c>
      <c r="D143" s="247">
        <f t="shared" si="61"/>
        <v>0</v>
      </c>
      <c r="E143" s="247">
        <v>0</v>
      </c>
      <c r="F143" s="247">
        <v>0</v>
      </c>
    </row>
    <row r="144" spans="1:6" ht="20.25" hidden="1">
      <c r="A144" s="317"/>
      <c r="B144" s="317"/>
      <c r="C144" s="249" t="s">
        <v>324</v>
      </c>
      <c r="D144" s="247">
        <f t="shared" si="61"/>
        <v>0</v>
      </c>
      <c r="E144" s="248">
        <v>0</v>
      </c>
      <c r="F144" s="248">
        <v>0</v>
      </c>
    </row>
    <row r="145" spans="1:6" ht="20.25" hidden="1">
      <c r="A145" s="317"/>
      <c r="B145" s="317"/>
      <c r="C145" s="250" t="s">
        <v>271</v>
      </c>
      <c r="D145" s="247">
        <f t="shared" si="61"/>
        <v>0</v>
      </c>
      <c r="E145" s="248">
        <v>0</v>
      </c>
      <c r="F145" s="247">
        <v>0</v>
      </c>
    </row>
    <row r="146" spans="1:6" ht="20.25">
      <c r="A146" s="318" t="s">
        <v>243</v>
      </c>
      <c r="B146" s="318" t="s">
        <v>244</v>
      </c>
      <c r="C146" s="250" t="s">
        <v>327</v>
      </c>
      <c r="D146" s="251">
        <f t="shared" ref="D146:E146" si="68">D147+D148+D149+D150</f>
        <v>3930.89</v>
      </c>
      <c r="E146" s="251">
        <f t="shared" si="68"/>
        <v>3930.89</v>
      </c>
      <c r="F146" s="251">
        <f t="shared" ref="F146" si="69">F147+F148+F149+F150</f>
        <v>3930.9</v>
      </c>
    </row>
    <row r="147" spans="1:6" ht="20.25">
      <c r="A147" s="318"/>
      <c r="B147" s="318"/>
      <c r="C147" s="249" t="s">
        <v>326</v>
      </c>
      <c r="D147" s="247">
        <f>SUM(E147:F147)</f>
        <v>0</v>
      </c>
      <c r="E147" s="247">
        <v>0</v>
      </c>
      <c r="F147" s="247">
        <v>0</v>
      </c>
    </row>
    <row r="148" spans="1:6" ht="40.5">
      <c r="A148" s="318"/>
      <c r="B148" s="318"/>
      <c r="C148" s="249" t="s">
        <v>323</v>
      </c>
      <c r="D148" s="247">
        <f>SUM(E148:F148)</f>
        <v>0</v>
      </c>
      <c r="E148" s="247">
        <v>0</v>
      </c>
      <c r="F148" s="247">
        <v>0</v>
      </c>
    </row>
    <row r="149" spans="1:6" ht="20.25">
      <c r="A149" s="318"/>
      <c r="B149" s="318"/>
      <c r="C149" s="249" t="s">
        <v>324</v>
      </c>
      <c r="D149" s="251">
        <v>3930.89</v>
      </c>
      <c r="E149" s="251">
        <v>3930.89</v>
      </c>
      <c r="F149" s="251">
        <v>3930.9</v>
      </c>
    </row>
    <row r="150" spans="1:6" ht="20.25">
      <c r="A150" s="318"/>
      <c r="B150" s="318"/>
      <c r="C150" s="250" t="s">
        <v>271</v>
      </c>
      <c r="D150" s="247">
        <f>SUM(E150:F150)</f>
        <v>0</v>
      </c>
      <c r="E150" s="251">
        <v>0</v>
      </c>
      <c r="F150" s="252">
        <v>0</v>
      </c>
    </row>
  </sheetData>
  <mergeCells count="66">
    <mergeCell ref="A51:A55"/>
    <mergeCell ref="B51:B55"/>
    <mergeCell ref="A56:A60"/>
    <mergeCell ref="B56:B60"/>
    <mergeCell ref="A61:A65"/>
    <mergeCell ref="B61:B65"/>
    <mergeCell ref="A36:A40"/>
    <mergeCell ref="B36:B40"/>
    <mergeCell ref="A41:A45"/>
    <mergeCell ref="B41:B45"/>
    <mergeCell ref="A46:A50"/>
    <mergeCell ref="B46:B50"/>
    <mergeCell ref="A21:A25"/>
    <mergeCell ref="B21:B25"/>
    <mergeCell ref="A26:A30"/>
    <mergeCell ref="B26:B30"/>
    <mergeCell ref="A31:A35"/>
    <mergeCell ref="B31:B35"/>
    <mergeCell ref="B6:B10"/>
    <mergeCell ref="A11:A15"/>
    <mergeCell ref="B11:B15"/>
    <mergeCell ref="A16:A20"/>
    <mergeCell ref="B16:B20"/>
    <mergeCell ref="A6:A10"/>
    <mergeCell ref="E1:F1"/>
    <mergeCell ref="A2:F2"/>
    <mergeCell ref="F3:F4"/>
    <mergeCell ref="E3:E4"/>
    <mergeCell ref="A3:A4"/>
    <mergeCell ref="B3:B4"/>
    <mergeCell ref="C3:C4"/>
    <mergeCell ref="D3:D4"/>
    <mergeCell ref="A66:A70"/>
    <mergeCell ref="B66:B70"/>
    <mergeCell ref="A71:A75"/>
    <mergeCell ref="B71:B75"/>
    <mergeCell ref="A76:A80"/>
    <mergeCell ref="B76:B80"/>
    <mergeCell ref="A81:A85"/>
    <mergeCell ref="B81:B85"/>
    <mergeCell ref="A86:A90"/>
    <mergeCell ref="B86:B90"/>
    <mergeCell ref="A91:A95"/>
    <mergeCell ref="B91:B95"/>
    <mergeCell ref="A96:A100"/>
    <mergeCell ref="B96:B100"/>
    <mergeCell ref="A101:A105"/>
    <mergeCell ref="B101:B105"/>
    <mergeCell ref="A106:A110"/>
    <mergeCell ref="B106:B110"/>
    <mergeCell ref="A111:A115"/>
    <mergeCell ref="B111:B115"/>
    <mergeCell ref="A116:A120"/>
    <mergeCell ref="B116:B120"/>
    <mergeCell ref="A121:A125"/>
    <mergeCell ref="B121:B125"/>
    <mergeCell ref="A141:A145"/>
    <mergeCell ref="B141:B145"/>
    <mergeCell ref="A146:A150"/>
    <mergeCell ref="B146:B150"/>
    <mergeCell ref="A126:A130"/>
    <mergeCell ref="B126:B130"/>
    <mergeCell ref="A131:A135"/>
    <mergeCell ref="B131:B135"/>
    <mergeCell ref="A136:A140"/>
    <mergeCell ref="B136:B140"/>
  </mergeCells>
  <pageMargins left="0.70866141732283472" right="0.70866141732283472" top="0.74803149606299213" bottom="0.74803149606299213" header="0.31496062992125984" footer="0.31496062992125984"/>
  <pageSetup paperSize="9" scale="59" fitToHeight="4" orientation="landscape" horizontalDpi="180" verticalDpi="180" r:id="rId1"/>
  <headerFooter differentOddEven="1"/>
  <rowBreaks count="1" manualBreakCount="1">
    <brk id="14"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view="pageBreakPreview" topLeftCell="A8" zoomScaleNormal="100" zoomScaleSheetLayoutView="100" workbookViewId="0">
      <selection activeCell="I6" sqref="I6"/>
    </sheetView>
  </sheetViews>
  <sheetFormatPr defaultColWidth="9.140625" defaultRowHeight="15"/>
  <cols>
    <col min="1" max="1" width="6.5703125" style="206" customWidth="1"/>
    <col min="2" max="2" width="34.140625" style="206" customWidth="1"/>
    <col min="3" max="3" width="30" style="206" customWidth="1"/>
    <col min="4" max="4" width="27.85546875" style="207" customWidth="1"/>
    <col min="5" max="5" width="16.5703125" style="207" customWidth="1"/>
    <col min="6" max="6" width="11.42578125" style="207" customWidth="1"/>
    <col min="7" max="7" width="12.5703125" style="207" customWidth="1"/>
    <col min="8" max="16384" width="9.140625" style="206"/>
  </cols>
  <sheetData>
    <row r="1" spans="1:7" ht="18.75">
      <c r="E1" s="342" t="s">
        <v>294</v>
      </c>
      <c r="F1" s="342"/>
      <c r="G1" s="342"/>
    </row>
    <row r="2" spans="1:7" ht="59.45" customHeight="1">
      <c r="A2" s="341" t="s">
        <v>305</v>
      </c>
      <c r="B2" s="341"/>
      <c r="C2" s="341"/>
      <c r="D2" s="341"/>
      <c r="E2" s="341"/>
      <c r="F2" s="341"/>
      <c r="G2" s="341"/>
    </row>
    <row r="3" spans="1:7" ht="50.45" customHeight="1">
      <c r="A3" s="343" t="s">
        <v>276</v>
      </c>
      <c r="B3" s="346" t="s">
        <v>277</v>
      </c>
      <c r="C3" s="346" t="s">
        <v>278</v>
      </c>
      <c r="D3" s="346" t="s">
        <v>279</v>
      </c>
      <c r="E3" s="347" t="s">
        <v>303</v>
      </c>
      <c r="F3" s="348"/>
      <c r="G3" s="349"/>
    </row>
    <row r="4" spans="1:7" ht="15.75">
      <c r="A4" s="344"/>
      <c r="B4" s="346"/>
      <c r="C4" s="346"/>
      <c r="D4" s="346"/>
      <c r="E4" s="346" t="s">
        <v>280</v>
      </c>
      <c r="F4" s="350" t="s">
        <v>369</v>
      </c>
      <c r="G4" s="351"/>
    </row>
    <row r="5" spans="1:7" ht="15.75">
      <c r="A5" s="345"/>
      <c r="B5" s="346"/>
      <c r="C5" s="346"/>
      <c r="D5" s="346"/>
      <c r="E5" s="346"/>
      <c r="F5" s="209" t="s">
        <v>292</v>
      </c>
      <c r="G5" s="209" t="s">
        <v>293</v>
      </c>
    </row>
    <row r="6" spans="1:7" ht="80.099999999999994" customHeight="1">
      <c r="A6" s="210">
        <v>1</v>
      </c>
      <c r="B6" s="211" t="s">
        <v>281</v>
      </c>
      <c r="C6" s="211" t="s">
        <v>282</v>
      </c>
      <c r="D6" s="211" t="s">
        <v>283</v>
      </c>
      <c r="E6" s="210" t="s">
        <v>284</v>
      </c>
      <c r="F6" s="210">
        <v>138.80000000000001</v>
      </c>
      <c r="G6" s="210">
        <v>138.80000000000001</v>
      </c>
    </row>
    <row r="7" spans="1:7" ht="189">
      <c r="A7" s="210">
        <v>2</v>
      </c>
      <c r="B7" s="211" t="s">
        <v>285</v>
      </c>
      <c r="C7" s="211" t="s">
        <v>286</v>
      </c>
      <c r="D7" s="211" t="s">
        <v>287</v>
      </c>
      <c r="E7" s="210" t="s">
        <v>284</v>
      </c>
      <c r="F7" s="210">
        <v>16.684999999999999</v>
      </c>
      <c r="G7" s="210">
        <v>16.684999999999999</v>
      </c>
    </row>
    <row r="8" spans="1:7" ht="161.25" customHeight="1">
      <c r="A8" s="210">
        <v>3</v>
      </c>
      <c r="B8" s="337" t="s">
        <v>288</v>
      </c>
      <c r="C8" s="211" t="s">
        <v>289</v>
      </c>
      <c r="D8" s="211" t="s">
        <v>290</v>
      </c>
      <c r="E8" s="210" t="s">
        <v>291</v>
      </c>
      <c r="F8" s="210">
        <v>78</v>
      </c>
      <c r="G8" s="210">
        <v>78</v>
      </c>
    </row>
    <row r="9" spans="1:7" ht="240.75" customHeight="1">
      <c r="A9" s="210"/>
      <c r="B9" s="337"/>
      <c r="C9" s="338" t="s">
        <v>364</v>
      </c>
      <c r="D9" s="253" t="s">
        <v>365</v>
      </c>
      <c r="E9" s="210" t="s">
        <v>366</v>
      </c>
      <c r="F9" s="210">
        <v>70</v>
      </c>
      <c r="G9" s="210">
        <v>70</v>
      </c>
    </row>
    <row r="10" spans="1:7" ht="299.25">
      <c r="A10" s="210"/>
      <c r="B10" s="337"/>
      <c r="C10" s="339"/>
      <c r="D10" s="211" t="s">
        <v>367</v>
      </c>
      <c r="E10" s="210" t="s">
        <v>366</v>
      </c>
      <c r="F10" s="210">
        <v>75</v>
      </c>
      <c r="G10" s="210">
        <v>75</v>
      </c>
    </row>
    <row r="11" spans="1:7" ht="270">
      <c r="A11" s="254"/>
      <c r="B11" s="337"/>
      <c r="C11" s="340"/>
      <c r="D11" s="255" t="s">
        <v>368</v>
      </c>
      <c r="E11" s="256" t="s">
        <v>366</v>
      </c>
      <c r="F11" s="256">
        <v>77</v>
      </c>
      <c r="G11" s="256">
        <v>77</v>
      </c>
    </row>
  </sheetData>
  <mergeCells count="11">
    <mergeCell ref="B8:B11"/>
    <mergeCell ref="C9:C11"/>
    <mergeCell ref="A2:G2"/>
    <mergeCell ref="E1:G1"/>
    <mergeCell ref="A3:A5"/>
    <mergeCell ref="B3:B5"/>
    <mergeCell ref="C3:C5"/>
    <mergeCell ref="D3:D5"/>
    <mergeCell ref="E3:G3"/>
    <mergeCell ref="E4:E5"/>
    <mergeCell ref="F4:G4"/>
  </mergeCells>
  <pageMargins left="0.70866141732283472" right="0.70866141732283472" top="0.74803149606299213" bottom="0.74803149606299213" header="0.31496062992125984" footer="0.31496062992125984"/>
  <pageSetup paperSize="9" scale="85" fitToHeight="3" orientation="landscape" r:id="rId1"/>
  <rowBreaks count="1" manualBreakCount="1">
    <brk id="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73"/>
  <sheetViews>
    <sheetView topLeftCell="A70" workbookViewId="0">
      <selection activeCell="P88" sqref="P88"/>
    </sheetView>
  </sheetViews>
  <sheetFormatPr defaultRowHeight="15"/>
  <sheetData>
    <row r="2" spans="1:14">
      <c r="A2" s="352" t="s">
        <v>385</v>
      </c>
      <c r="B2" s="353"/>
      <c r="C2" s="353"/>
      <c r="D2" s="353"/>
      <c r="E2" s="353"/>
      <c r="F2" s="353"/>
      <c r="G2" s="353"/>
      <c r="H2" s="353"/>
      <c r="I2" s="353"/>
      <c r="J2" s="353"/>
      <c r="K2" s="353"/>
      <c r="L2" s="353"/>
      <c r="M2" s="353"/>
      <c r="N2" s="353"/>
    </row>
    <row r="3" spans="1:14">
      <c r="A3" s="353"/>
      <c r="B3" s="353"/>
      <c r="C3" s="353"/>
      <c r="D3" s="353"/>
      <c r="E3" s="353"/>
      <c r="F3" s="353"/>
      <c r="G3" s="353"/>
      <c r="H3" s="353"/>
      <c r="I3" s="353"/>
      <c r="J3" s="353"/>
      <c r="K3" s="353"/>
      <c r="L3" s="353"/>
      <c r="M3" s="353"/>
      <c r="N3" s="353"/>
    </row>
    <row r="4" spans="1:14">
      <c r="A4" s="353"/>
      <c r="B4" s="353"/>
      <c r="C4" s="353"/>
      <c r="D4" s="353"/>
      <c r="E4" s="353"/>
      <c r="F4" s="353"/>
      <c r="G4" s="353"/>
      <c r="H4" s="353"/>
      <c r="I4" s="353"/>
      <c r="J4" s="353"/>
      <c r="K4" s="353"/>
      <c r="L4" s="353"/>
      <c r="M4" s="353"/>
      <c r="N4" s="353"/>
    </row>
    <row r="5" spans="1:14">
      <c r="A5" s="353"/>
      <c r="B5" s="353"/>
      <c r="C5" s="353"/>
      <c r="D5" s="353"/>
      <c r="E5" s="353"/>
      <c r="F5" s="353"/>
      <c r="G5" s="353"/>
      <c r="H5" s="353"/>
      <c r="I5" s="353"/>
      <c r="J5" s="353"/>
      <c r="K5" s="353"/>
      <c r="L5" s="353"/>
      <c r="M5" s="353"/>
      <c r="N5" s="353"/>
    </row>
    <row r="6" spans="1:14">
      <c r="A6" s="353"/>
      <c r="B6" s="353"/>
      <c r="C6" s="353"/>
      <c r="D6" s="353"/>
      <c r="E6" s="353"/>
      <c r="F6" s="353"/>
      <c r="G6" s="353"/>
      <c r="H6" s="353"/>
      <c r="I6" s="353"/>
      <c r="J6" s="353"/>
      <c r="K6" s="353"/>
      <c r="L6" s="353"/>
      <c r="M6" s="353"/>
      <c r="N6" s="353"/>
    </row>
    <row r="7" spans="1:14">
      <c r="A7" s="353"/>
      <c r="B7" s="353"/>
      <c r="C7" s="353"/>
      <c r="D7" s="353"/>
      <c r="E7" s="353"/>
      <c r="F7" s="353"/>
      <c r="G7" s="353"/>
      <c r="H7" s="353"/>
      <c r="I7" s="353"/>
      <c r="J7" s="353"/>
      <c r="K7" s="353"/>
      <c r="L7" s="353"/>
      <c r="M7" s="353"/>
      <c r="N7" s="353"/>
    </row>
    <row r="8" spans="1:14">
      <c r="A8" s="353"/>
      <c r="B8" s="353"/>
      <c r="C8" s="353"/>
      <c r="D8" s="353"/>
      <c r="E8" s="353"/>
      <c r="F8" s="353"/>
      <c r="G8" s="353"/>
      <c r="H8" s="353"/>
      <c r="I8" s="353"/>
      <c r="J8" s="353"/>
      <c r="K8" s="353"/>
      <c r="L8" s="353"/>
      <c r="M8" s="353"/>
      <c r="N8" s="353"/>
    </row>
    <row r="9" spans="1:14">
      <c r="A9" s="353"/>
      <c r="B9" s="353"/>
      <c r="C9" s="353"/>
      <c r="D9" s="353"/>
      <c r="E9" s="353"/>
      <c r="F9" s="353"/>
      <c r="G9" s="353"/>
      <c r="H9" s="353"/>
      <c r="I9" s="353"/>
      <c r="J9" s="353"/>
      <c r="K9" s="353"/>
      <c r="L9" s="353"/>
      <c r="M9" s="353"/>
      <c r="N9" s="353"/>
    </row>
    <row r="10" spans="1:14">
      <c r="A10" s="353"/>
      <c r="B10" s="353"/>
      <c r="C10" s="353"/>
      <c r="D10" s="353"/>
      <c r="E10" s="353"/>
      <c r="F10" s="353"/>
      <c r="G10" s="353"/>
      <c r="H10" s="353"/>
      <c r="I10" s="353"/>
      <c r="J10" s="353"/>
      <c r="K10" s="353"/>
      <c r="L10" s="353"/>
      <c r="M10" s="353"/>
      <c r="N10" s="353"/>
    </row>
    <row r="11" spans="1:14">
      <c r="A11" s="353"/>
      <c r="B11" s="353"/>
      <c r="C11" s="353"/>
      <c r="D11" s="353"/>
      <c r="E11" s="353"/>
      <c r="F11" s="353"/>
      <c r="G11" s="353"/>
      <c r="H11" s="353"/>
      <c r="I11" s="353"/>
      <c r="J11" s="353"/>
      <c r="K11" s="353"/>
      <c r="L11" s="353"/>
      <c r="M11" s="353"/>
      <c r="N11" s="353"/>
    </row>
    <row r="12" spans="1:14">
      <c r="A12" s="353"/>
      <c r="B12" s="353"/>
      <c r="C12" s="353"/>
      <c r="D12" s="353"/>
      <c r="E12" s="353"/>
      <c r="F12" s="353"/>
      <c r="G12" s="353"/>
      <c r="H12" s="353"/>
      <c r="I12" s="353"/>
      <c r="J12" s="353"/>
      <c r="K12" s="353"/>
      <c r="L12" s="353"/>
      <c r="M12" s="353"/>
      <c r="N12" s="353"/>
    </row>
    <row r="13" spans="1:14">
      <c r="A13" s="353"/>
      <c r="B13" s="353"/>
      <c r="C13" s="353"/>
      <c r="D13" s="353"/>
      <c r="E13" s="353"/>
      <c r="F13" s="353"/>
      <c r="G13" s="353"/>
      <c r="H13" s="353"/>
      <c r="I13" s="353"/>
      <c r="J13" s="353"/>
      <c r="K13" s="353"/>
      <c r="L13" s="353"/>
      <c r="M13" s="353"/>
      <c r="N13" s="353"/>
    </row>
    <row r="14" spans="1:14">
      <c r="A14" s="353"/>
      <c r="B14" s="353"/>
      <c r="C14" s="353"/>
      <c r="D14" s="353"/>
      <c r="E14" s="353"/>
      <c r="F14" s="353"/>
      <c r="G14" s="353"/>
      <c r="H14" s="353"/>
      <c r="I14" s="353"/>
      <c r="J14" s="353"/>
      <c r="K14" s="353"/>
      <c r="L14" s="353"/>
      <c r="M14" s="353"/>
      <c r="N14" s="353"/>
    </row>
    <row r="15" spans="1:14">
      <c r="A15" s="353"/>
      <c r="B15" s="353"/>
      <c r="C15" s="353"/>
      <c r="D15" s="353"/>
      <c r="E15" s="353"/>
      <c r="F15" s="353"/>
      <c r="G15" s="353"/>
      <c r="H15" s="353"/>
      <c r="I15" s="353"/>
      <c r="J15" s="353"/>
      <c r="K15" s="353"/>
      <c r="L15" s="353"/>
      <c r="M15" s="353"/>
      <c r="N15" s="353"/>
    </row>
    <row r="16" spans="1:14">
      <c r="A16" s="353"/>
      <c r="B16" s="353"/>
      <c r="C16" s="353"/>
      <c r="D16" s="353"/>
      <c r="E16" s="353"/>
      <c r="F16" s="353"/>
      <c r="G16" s="353"/>
      <c r="H16" s="353"/>
      <c r="I16" s="353"/>
      <c r="J16" s="353"/>
      <c r="K16" s="353"/>
      <c r="L16" s="353"/>
      <c r="M16" s="353"/>
      <c r="N16" s="353"/>
    </row>
    <row r="17" spans="1:14">
      <c r="A17" s="353"/>
      <c r="B17" s="353"/>
      <c r="C17" s="353"/>
      <c r="D17" s="353"/>
      <c r="E17" s="353"/>
      <c r="F17" s="353"/>
      <c r="G17" s="353"/>
      <c r="H17" s="353"/>
      <c r="I17" s="353"/>
      <c r="J17" s="353"/>
      <c r="K17" s="353"/>
      <c r="L17" s="353"/>
      <c r="M17" s="353"/>
      <c r="N17" s="353"/>
    </row>
    <row r="18" spans="1:14">
      <c r="A18" s="353"/>
      <c r="B18" s="353"/>
      <c r="C18" s="353"/>
      <c r="D18" s="353"/>
      <c r="E18" s="353"/>
      <c r="F18" s="353"/>
      <c r="G18" s="353"/>
      <c r="H18" s="353"/>
      <c r="I18" s="353"/>
      <c r="J18" s="353"/>
      <c r="K18" s="353"/>
      <c r="L18" s="353"/>
      <c r="M18" s="353"/>
      <c r="N18" s="353"/>
    </row>
    <row r="19" spans="1:14">
      <c r="A19" s="353"/>
      <c r="B19" s="353"/>
      <c r="C19" s="353"/>
      <c r="D19" s="353"/>
      <c r="E19" s="353"/>
      <c r="F19" s="353"/>
      <c r="G19" s="353"/>
      <c r="H19" s="353"/>
      <c r="I19" s="353"/>
      <c r="J19" s="353"/>
      <c r="K19" s="353"/>
      <c r="L19" s="353"/>
      <c r="M19" s="353"/>
      <c r="N19" s="353"/>
    </row>
    <row r="20" spans="1:14">
      <c r="A20" s="353"/>
      <c r="B20" s="353"/>
      <c r="C20" s="353"/>
      <c r="D20" s="353"/>
      <c r="E20" s="353"/>
      <c r="F20" s="353"/>
      <c r="G20" s="353"/>
      <c r="H20" s="353"/>
      <c r="I20" s="353"/>
      <c r="J20" s="353"/>
      <c r="K20" s="353"/>
      <c r="L20" s="353"/>
      <c r="M20" s="353"/>
      <c r="N20" s="353"/>
    </row>
    <row r="21" spans="1:14">
      <c r="A21" s="353"/>
      <c r="B21" s="353"/>
      <c r="C21" s="353"/>
      <c r="D21" s="353"/>
      <c r="E21" s="353"/>
      <c r="F21" s="353"/>
      <c r="G21" s="353"/>
      <c r="H21" s="353"/>
      <c r="I21" s="353"/>
      <c r="J21" s="353"/>
      <c r="K21" s="353"/>
      <c r="L21" s="353"/>
      <c r="M21" s="353"/>
      <c r="N21" s="353"/>
    </row>
    <row r="22" spans="1:14">
      <c r="A22" s="353"/>
      <c r="B22" s="353"/>
      <c r="C22" s="353"/>
      <c r="D22" s="353"/>
      <c r="E22" s="353"/>
      <c r="F22" s="353"/>
      <c r="G22" s="353"/>
      <c r="H22" s="353"/>
      <c r="I22" s="353"/>
      <c r="J22" s="353"/>
      <c r="K22" s="353"/>
      <c r="L22" s="353"/>
      <c r="M22" s="353"/>
      <c r="N22" s="353"/>
    </row>
    <row r="23" spans="1:14">
      <c r="A23" s="353"/>
      <c r="B23" s="353"/>
      <c r="C23" s="353"/>
      <c r="D23" s="353"/>
      <c r="E23" s="353"/>
      <c r="F23" s="353"/>
      <c r="G23" s="353"/>
      <c r="H23" s="353"/>
      <c r="I23" s="353"/>
      <c r="J23" s="353"/>
      <c r="K23" s="353"/>
      <c r="L23" s="353"/>
      <c r="M23" s="353"/>
      <c r="N23" s="353"/>
    </row>
    <row r="24" spans="1:14">
      <c r="A24" s="353"/>
      <c r="B24" s="353"/>
      <c r="C24" s="353"/>
      <c r="D24" s="353"/>
      <c r="E24" s="353"/>
      <c r="F24" s="353"/>
      <c r="G24" s="353"/>
      <c r="H24" s="353"/>
      <c r="I24" s="353"/>
      <c r="J24" s="353"/>
      <c r="K24" s="353"/>
      <c r="L24" s="353"/>
      <c r="M24" s="353"/>
      <c r="N24" s="353"/>
    </row>
    <row r="25" spans="1:14">
      <c r="A25" s="353"/>
      <c r="B25" s="353"/>
      <c r="C25" s="353"/>
      <c r="D25" s="353"/>
      <c r="E25" s="353"/>
      <c r="F25" s="353"/>
      <c r="G25" s="353"/>
      <c r="H25" s="353"/>
      <c r="I25" s="353"/>
      <c r="J25" s="353"/>
      <c r="K25" s="353"/>
      <c r="L25" s="353"/>
      <c r="M25" s="353"/>
      <c r="N25" s="353"/>
    </row>
    <row r="26" spans="1:14">
      <c r="A26" s="353"/>
      <c r="B26" s="353"/>
      <c r="C26" s="353"/>
      <c r="D26" s="353"/>
      <c r="E26" s="353"/>
      <c r="F26" s="353"/>
      <c r="G26" s="353"/>
      <c r="H26" s="353"/>
      <c r="I26" s="353"/>
      <c r="J26" s="353"/>
      <c r="K26" s="353"/>
      <c r="L26" s="353"/>
      <c r="M26" s="353"/>
      <c r="N26" s="353"/>
    </row>
    <row r="27" spans="1:14">
      <c r="A27" s="353"/>
      <c r="B27" s="353"/>
      <c r="C27" s="353"/>
      <c r="D27" s="353"/>
      <c r="E27" s="353"/>
      <c r="F27" s="353"/>
      <c r="G27" s="353"/>
      <c r="H27" s="353"/>
      <c r="I27" s="353"/>
      <c r="J27" s="353"/>
      <c r="K27" s="353"/>
      <c r="L27" s="353"/>
      <c r="M27" s="353"/>
      <c r="N27" s="353"/>
    </row>
    <row r="28" spans="1:14">
      <c r="A28" s="353"/>
      <c r="B28" s="353"/>
      <c r="C28" s="353"/>
      <c r="D28" s="353"/>
      <c r="E28" s="353"/>
      <c r="F28" s="353"/>
      <c r="G28" s="353"/>
      <c r="H28" s="353"/>
      <c r="I28" s="353"/>
      <c r="J28" s="353"/>
      <c r="K28" s="353"/>
      <c r="L28" s="353"/>
      <c r="M28" s="353"/>
      <c r="N28" s="353"/>
    </row>
    <row r="29" spans="1:14">
      <c r="A29" s="353"/>
      <c r="B29" s="353"/>
      <c r="C29" s="353"/>
      <c r="D29" s="353"/>
      <c r="E29" s="353"/>
      <c r="F29" s="353"/>
      <c r="G29" s="353"/>
      <c r="H29" s="353"/>
      <c r="I29" s="353"/>
      <c r="J29" s="353"/>
      <c r="K29" s="353"/>
      <c r="L29" s="353"/>
      <c r="M29" s="353"/>
      <c r="N29" s="353"/>
    </row>
    <row r="30" spans="1:14">
      <c r="A30" s="353"/>
      <c r="B30" s="353"/>
      <c r="C30" s="353"/>
      <c r="D30" s="353"/>
      <c r="E30" s="353"/>
      <c r="F30" s="353"/>
      <c r="G30" s="353"/>
      <c r="H30" s="353"/>
      <c r="I30" s="353"/>
      <c r="J30" s="353"/>
      <c r="K30" s="353"/>
      <c r="L30" s="353"/>
      <c r="M30" s="353"/>
      <c r="N30" s="353"/>
    </row>
    <row r="31" spans="1:14">
      <c r="A31" s="353"/>
      <c r="B31" s="353"/>
      <c r="C31" s="353"/>
      <c r="D31" s="353"/>
      <c r="E31" s="353"/>
      <c r="F31" s="353"/>
      <c r="G31" s="353"/>
      <c r="H31" s="353"/>
      <c r="I31" s="353"/>
      <c r="J31" s="353"/>
      <c r="K31" s="353"/>
      <c r="L31" s="353"/>
      <c r="M31" s="353"/>
      <c r="N31" s="353"/>
    </row>
    <row r="32" spans="1:14">
      <c r="A32" s="353"/>
      <c r="B32" s="353"/>
      <c r="C32" s="353"/>
      <c r="D32" s="353"/>
      <c r="E32" s="353"/>
      <c r="F32" s="353"/>
      <c r="G32" s="353"/>
      <c r="H32" s="353"/>
      <c r="I32" s="353"/>
      <c r="J32" s="353"/>
      <c r="K32" s="353"/>
      <c r="L32" s="353"/>
      <c r="M32" s="353"/>
      <c r="N32" s="353"/>
    </row>
    <row r="33" spans="1:14">
      <c r="A33" s="353"/>
      <c r="B33" s="353"/>
      <c r="C33" s="353"/>
      <c r="D33" s="353"/>
      <c r="E33" s="353"/>
      <c r="F33" s="353"/>
      <c r="G33" s="353"/>
      <c r="H33" s="353"/>
      <c r="I33" s="353"/>
      <c r="J33" s="353"/>
      <c r="K33" s="353"/>
      <c r="L33" s="353"/>
      <c r="M33" s="353"/>
      <c r="N33" s="353"/>
    </row>
    <row r="34" spans="1:14">
      <c r="A34" s="353"/>
      <c r="B34" s="353"/>
      <c r="C34" s="353"/>
      <c r="D34" s="353"/>
      <c r="E34" s="353"/>
      <c r="F34" s="353"/>
      <c r="G34" s="353"/>
      <c r="H34" s="353"/>
      <c r="I34" s="353"/>
      <c r="J34" s="353"/>
      <c r="K34" s="353"/>
      <c r="L34" s="353"/>
      <c r="M34" s="353"/>
      <c r="N34" s="353"/>
    </row>
    <row r="35" spans="1:14">
      <c r="A35" s="353"/>
      <c r="B35" s="353"/>
      <c r="C35" s="353"/>
      <c r="D35" s="353"/>
      <c r="E35" s="353"/>
      <c r="F35" s="353"/>
      <c r="G35" s="353"/>
      <c r="H35" s="353"/>
      <c r="I35" s="353"/>
      <c r="J35" s="353"/>
      <c r="K35" s="353"/>
      <c r="L35" s="353"/>
      <c r="M35" s="353"/>
      <c r="N35" s="353"/>
    </row>
    <row r="36" spans="1:14">
      <c r="A36" s="353"/>
      <c r="B36" s="353"/>
      <c r="C36" s="353"/>
      <c r="D36" s="353"/>
      <c r="E36" s="353"/>
      <c r="F36" s="353"/>
      <c r="G36" s="353"/>
      <c r="H36" s="353"/>
      <c r="I36" s="353"/>
      <c r="J36" s="353"/>
      <c r="K36" s="353"/>
      <c r="L36" s="353"/>
      <c r="M36" s="353"/>
      <c r="N36" s="353"/>
    </row>
    <row r="37" spans="1:14">
      <c r="A37" s="353"/>
      <c r="B37" s="353"/>
      <c r="C37" s="353"/>
      <c r="D37" s="353"/>
      <c r="E37" s="353"/>
      <c r="F37" s="353"/>
      <c r="G37" s="353"/>
      <c r="H37" s="353"/>
      <c r="I37" s="353"/>
      <c r="J37" s="353"/>
      <c r="K37" s="353"/>
      <c r="L37" s="353"/>
      <c r="M37" s="353"/>
      <c r="N37" s="353"/>
    </row>
    <row r="38" spans="1:14">
      <c r="A38" s="353"/>
      <c r="B38" s="353"/>
      <c r="C38" s="353"/>
      <c r="D38" s="353"/>
      <c r="E38" s="353"/>
      <c r="F38" s="353"/>
      <c r="G38" s="353"/>
      <c r="H38" s="353"/>
      <c r="I38" s="353"/>
      <c r="J38" s="353"/>
      <c r="K38" s="353"/>
      <c r="L38" s="353"/>
      <c r="M38" s="353"/>
      <c r="N38" s="353"/>
    </row>
    <row r="39" spans="1:14">
      <c r="A39" s="353"/>
      <c r="B39" s="353"/>
      <c r="C39" s="353"/>
      <c r="D39" s="353"/>
      <c r="E39" s="353"/>
      <c r="F39" s="353"/>
      <c r="G39" s="353"/>
      <c r="H39" s="353"/>
      <c r="I39" s="353"/>
      <c r="J39" s="353"/>
      <c r="K39" s="353"/>
      <c r="L39" s="353"/>
      <c r="M39" s="353"/>
      <c r="N39" s="353"/>
    </row>
    <row r="40" spans="1:14">
      <c r="A40" s="353"/>
      <c r="B40" s="353"/>
      <c r="C40" s="353"/>
      <c r="D40" s="353"/>
      <c r="E40" s="353"/>
      <c r="F40" s="353"/>
      <c r="G40" s="353"/>
      <c r="H40" s="353"/>
      <c r="I40" s="353"/>
      <c r="J40" s="353"/>
      <c r="K40" s="353"/>
      <c r="L40" s="353"/>
      <c r="M40" s="353"/>
      <c r="N40" s="353"/>
    </row>
    <row r="41" spans="1:14">
      <c r="A41" s="353"/>
      <c r="B41" s="353"/>
      <c r="C41" s="353"/>
      <c r="D41" s="353"/>
      <c r="E41" s="353"/>
      <c r="F41" s="353"/>
      <c r="G41" s="353"/>
      <c r="H41" s="353"/>
      <c r="I41" s="353"/>
      <c r="J41" s="353"/>
      <c r="K41" s="353"/>
      <c r="L41" s="353"/>
      <c r="M41" s="353"/>
      <c r="N41" s="353"/>
    </row>
    <row r="42" spans="1:14">
      <c r="A42" s="353"/>
      <c r="B42" s="353"/>
      <c r="C42" s="353"/>
      <c r="D42" s="353"/>
      <c r="E42" s="353"/>
      <c r="F42" s="353"/>
      <c r="G42" s="353"/>
      <c r="H42" s="353"/>
      <c r="I42" s="353"/>
      <c r="J42" s="353"/>
      <c r="K42" s="353"/>
      <c r="L42" s="353"/>
      <c r="M42" s="353"/>
      <c r="N42" s="353"/>
    </row>
    <row r="43" spans="1:14">
      <c r="A43" s="353"/>
      <c r="B43" s="353"/>
      <c r="C43" s="353"/>
      <c r="D43" s="353"/>
      <c r="E43" s="353"/>
      <c r="F43" s="353"/>
      <c r="G43" s="353"/>
      <c r="H43" s="353"/>
      <c r="I43" s="353"/>
      <c r="J43" s="353"/>
      <c r="K43" s="353"/>
      <c r="L43" s="353"/>
      <c r="M43" s="353"/>
      <c r="N43" s="353"/>
    </row>
    <row r="44" spans="1:14">
      <c r="A44" s="353"/>
      <c r="B44" s="353"/>
      <c r="C44" s="353"/>
      <c r="D44" s="353"/>
      <c r="E44" s="353"/>
      <c r="F44" s="353"/>
      <c r="G44" s="353"/>
      <c r="H44" s="353"/>
      <c r="I44" s="353"/>
      <c r="J44" s="353"/>
      <c r="K44" s="353"/>
      <c r="L44" s="353"/>
      <c r="M44" s="353"/>
      <c r="N44" s="353"/>
    </row>
    <row r="45" spans="1:14">
      <c r="A45" s="353"/>
      <c r="B45" s="353"/>
      <c r="C45" s="353"/>
      <c r="D45" s="353"/>
      <c r="E45" s="353"/>
      <c r="F45" s="353"/>
      <c r="G45" s="353"/>
      <c r="H45" s="353"/>
      <c r="I45" s="353"/>
      <c r="J45" s="353"/>
      <c r="K45" s="353"/>
      <c r="L45" s="353"/>
      <c r="M45" s="353"/>
      <c r="N45" s="353"/>
    </row>
    <row r="46" spans="1:14">
      <c r="A46" s="353"/>
      <c r="B46" s="353"/>
      <c r="C46" s="353"/>
      <c r="D46" s="353"/>
      <c r="E46" s="353"/>
      <c r="F46" s="353"/>
      <c r="G46" s="353"/>
      <c r="H46" s="353"/>
      <c r="I46" s="353"/>
      <c r="J46" s="353"/>
      <c r="K46" s="353"/>
      <c r="L46" s="353"/>
      <c r="M46" s="353"/>
      <c r="N46" s="353"/>
    </row>
    <row r="47" spans="1:14">
      <c r="A47" s="353"/>
      <c r="B47" s="353"/>
      <c r="C47" s="353"/>
      <c r="D47" s="353"/>
      <c r="E47" s="353"/>
      <c r="F47" s="353"/>
      <c r="G47" s="353"/>
      <c r="H47" s="353"/>
      <c r="I47" s="353"/>
      <c r="J47" s="353"/>
      <c r="K47" s="353"/>
      <c r="L47" s="353"/>
      <c r="M47" s="353"/>
      <c r="N47" s="353"/>
    </row>
    <row r="48" spans="1:14">
      <c r="A48" s="353"/>
      <c r="B48" s="353"/>
      <c r="C48" s="353"/>
      <c r="D48" s="353"/>
      <c r="E48" s="353"/>
      <c r="F48" s="353"/>
      <c r="G48" s="353"/>
      <c r="H48" s="353"/>
      <c r="I48" s="353"/>
      <c r="J48" s="353"/>
      <c r="K48" s="353"/>
      <c r="L48" s="353"/>
      <c r="M48" s="353"/>
      <c r="N48" s="353"/>
    </row>
    <row r="49" spans="1:14">
      <c r="A49" s="353"/>
      <c r="B49" s="353"/>
      <c r="C49" s="353"/>
      <c r="D49" s="353"/>
      <c r="E49" s="353"/>
      <c r="F49" s="353"/>
      <c r="G49" s="353"/>
      <c r="H49" s="353"/>
      <c r="I49" s="353"/>
      <c r="J49" s="353"/>
      <c r="K49" s="353"/>
      <c r="L49" s="353"/>
      <c r="M49" s="353"/>
      <c r="N49" s="353"/>
    </row>
    <row r="50" spans="1:14">
      <c r="A50" s="353"/>
      <c r="B50" s="353"/>
      <c r="C50" s="353"/>
      <c r="D50" s="353"/>
      <c r="E50" s="353"/>
      <c r="F50" s="353"/>
      <c r="G50" s="353"/>
      <c r="H50" s="353"/>
      <c r="I50" s="353"/>
      <c r="J50" s="353"/>
      <c r="K50" s="353"/>
      <c r="L50" s="353"/>
      <c r="M50" s="353"/>
      <c r="N50" s="353"/>
    </row>
    <row r="51" spans="1:14">
      <c r="A51" s="353"/>
      <c r="B51" s="353"/>
      <c r="C51" s="353"/>
      <c r="D51" s="353"/>
      <c r="E51" s="353"/>
      <c r="F51" s="353"/>
      <c r="G51" s="353"/>
      <c r="H51" s="353"/>
      <c r="I51" s="353"/>
      <c r="J51" s="353"/>
      <c r="K51" s="353"/>
      <c r="L51" s="353"/>
      <c r="M51" s="353"/>
      <c r="N51" s="353"/>
    </row>
    <row r="52" spans="1:14">
      <c r="A52" s="353"/>
      <c r="B52" s="353"/>
      <c r="C52" s="353"/>
      <c r="D52" s="353"/>
      <c r="E52" s="353"/>
      <c r="F52" s="353"/>
      <c r="G52" s="353"/>
      <c r="H52" s="353"/>
      <c r="I52" s="353"/>
      <c r="J52" s="353"/>
      <c r="K52" s="353"/>
      <c r="L52" s="353"/>
      <c r="M52" s="353"/>
      <c r="N52" s="353"/>
    </row>
    <row r="53" spans="1:14">
      <c r="A53" s="353"/>
      <c r="B53" s="353"/>
      <c r="C53" s="353"/>
      <c r="D53" s="353"/>
      <c r="E53" s="353"/>
      <c r="F53" s="353"/>
      <c r="G53" s="353"/>
      <c r="H53" s="353"/>
      <c r="I53" s="353"/>
      <c r="J53" s="353"/>
      <c r="K53" s="353"/>
      <c r="L53" s="353"/>
      <c r="M53" s="353"/>
      <c r="N53" s="353"/>
    </row>
    <row r="54" spans="1:14">
      <c r="A54" s="353"/>
      <c r="B54" s="353"/>
      <c r="C54" s="353"/>
      <c r="D54" s="353"/>
      <c r="E54" s="353"/>
      <c r="F54" s="353"/>
      <c r="G54" s="353"/>
      <c r="H54" s="353"/>
      <c r="I54" s="353"/>
      <c r="J54" s="353"/>
      <c r="K54" s="353"/>
      <c r="L54" s="353"/>
      <c r="M54" s="353"/>
      <c r="N54" s="353"/>
    </row>
    <row r="55" spans="1:14">
      <c r="A55" s="353"/>
      <c r="B55" s="353"/>
      <c r="C55" s="353"/>
      <c r="D55" s="353"/>
      <c r="E55" s="353"/>
      <c r="F55" s="353"/>
      <c r="G55" s="353"/>
      <c r="H55" s="353"/>
      <c r="I55" s="353"/>
      <c r="J55" s="353"/>
      <c r="K55" s="353"/>
      <c r="L55" s="353"/>
      <c r="M55" s="353"/>
      <c r="N55" s="353"/>
    </row>
    <row r="56" spans="1:14">
      <c r="A56" s="353"/>
      <c r="B56" s="353"/>
      <c r="C56" s="353"/>
      <c r="D56" s="353"/>
      <c r="E56" s="353"/>
      <c r="F56" s="353"/>
      <c r="G56" s="353"/>
      <c r="H56" s="353"/>
      <c r="I56" s="353"/>
      <c r="J56" s="353"/>
      <c r="K56" s="353"/>
      <c r="L56" s="353"/>
      <c r="M56" s="353"/>
      <c r="N56" s="353"/>
    </row>
    <row r="57" spans="1:14">
      <c r="A57" s="353"/>
      <c r="B57" s="353"/>
      <c r="C57" s="353"/>
      <c r="D57" s="353"/>
      <c r="E57" s="353"/>
      <c r="F57" s="353"/>
      <c r="G57" s="353"/>
      <c r="H57" s="353"/>
      <c r="I57" s="353"/>
      <c r="J57" s="353"/>
      <c r="K57" s="353"/>
      <c r="L57" s="353"/>
      <c r="M57" s="353"/>
      <c r="N57" s="353"/>
    </row>
    <row r="58" spans="1:14">
      <c r="A58" s="353"/>
      <c r="B58" s="353"/>
      <c r="C58" s="353"/>
      <c r="D58" s="353"/>
      <c r="E58" s="353"/>
      <c r="F58" s="353"/>
      <c r="G58" s="353"/>
      <c r="H58" s="353"/>
      <c r="I58" s="353"/>
      <c r="J58" s="353"/>
      <c r="K58" s="353"/>
      <c r="L58" s="353"/>
      <c r="M58" s="353"/>
      <c r="N58" s="353"/>
    </row>
    <row r="59" spans="1:14">
      <c r="A59" s="353"/>
      <c r="B59" s="353"/>
      <c r="C59" s="353"/>
      <c r="D59" s="353"/>
      <c r="E59" s="353"/>
      <c r="F59" s="353"/>
      <c r="G59" s="353"/>
      <c r="H59" s="353"/>
      <c r="I59" s="353"/>
      <c r="J59" s="353"/>
      <c r="K59" s="353"/>
      <c r="L59" s="353"/>
      <c r="M59" s="353"/>
      <c r="N59" s="353"/>
    </row>
    <row r="60" spans="1:14">
      <c r="A60" s="353"/>
      <c r="B60" s="353"/>
      <c r="C60" s="353"/>
      <c r="D60" s="353"/>
      <c r="E60" s="353"/>
      <c r="F60" s="353"/>
      <c r="G60" s="353"/>
      <c r="H60" s="353"/>
      <c r="I60" s="353"/>
      <c r="J60" s="353"/>
      <c r="K60" s="353"/>
      <c r="L60" s="353"/>
      <c r="M60" s="353"/>
      <c r="N60" s="353"/>
    </row>
    <row r="61" spans="1:14">
      <c r="A61" s="353"/>
      <c r="B61" s="353"/>
      <c r="C61" s="353"/>
      <c r="D61" s="353"/>
      <c r="E61" s="353"/>
      <c r="F61" s="353"/>
      <c r="G61" s="353"/>
      <c r="H61" s="353"/>
      <c r="I61" s="353"/>
      <c r="J61" s="353"/>
      <c r="K61" s="353"/>
      <c r="L61" s="353"/>
      <c r="M61" s="353"/>
      <c r="N61" s="353"/>
    </row>
    <row r="62" spans="1:14">
      <c r="A62" s="353"/>
      <c r="B62" s="353"/>
      <c r="C62" s="353"/>
      <c r="D62" s="353"/>
      <c r="E62" s="353"/>
      <c r="F62" s="353"/>
      <c r="G62" s="353"/>
      <c r="H62" s="353"/>
      <c r="I62" s="353"/>
      <c r="J62" s="353"/>
      <c r="K62" s="353"/>
      <c r="L62" s="353"/>
      <c r="M62" s="353"/>
      <c r="N62" s="353"/>
    </row>
    <row r="63" spans="1:14">
      <c r="A63" s="353"/>
      <c r="B63" s="353"/>
      <c r="C63" s="353"/>
      <c r="D63" s="353"/>
      <c r="E63" s="353"/>
      <c r="F63" s="353"/>
      <c r="G63" s="353"/>
      <c r="H63" s="353"/>
      <c r="I63" s="353"/>
      <c r="J63" s="353"/>
      <c r="K63" s="353"/>
      <c r="L63" s="353"/>
      <c r="M63" s="353"/>
      <c r="N63" s="353"/>
    </row>
    <row r="64" spans="1:14">
      <c r="A64" s="353"/>
      <c r="B64" s="353"/>
      <c r="C64" s="353"/>
      <c r="D64" s="353"/>
      <c r="E64" s="353"/>
      <c r="F64" s="353"/>
      <c r="G64" s="353"/>
      <c r="H64" s="353"/>
      <c r="I64" s="353"/>
      <c r="J64" s="353"/>
      <c r="K64" s="353"/>
      <c r="L64" s="353"/>
      <c r="M64" s="353"/>
      <c r="N64" s="353"/>
    </row>
    <row r="65" spans="1:14">
      <c r="A65" s="353"/>
      <c r="B65" s="353"/>
      <c r="C65" s="353"/>
      <c r="D65" s="353"/>
      <c r="E65" s="353"/>
      <c r="F65" s="353"/>
      <c r="G65" s="353"/>
      <c r="H65" s="353"/>
      <c r="I65" s="353"/>
      <c r="J65" s="353"/>
      <c r="K65" s="353"/>
      <c r="L65" s="353"/>
      <c r="M65" s="353"/>
      <c r="N65" s="353"/>
    </row>
    <row r="66" spans="1:14">
      <c r="A66" s="353"/>
      <c r="B66" s="353"/>
      <c r="C66" s="353"/>
      <c r="D66" s="353"/>
      <c r="E66" s="353"/>
      <c r="F66" s="353"/>
      <c r="G66" s="353"/>
      <c r="H66" s="353"/>
      <c r="I66" s="353"/>
      <c r="J66" s="353"/>
      <c r="K66" s="353"/>
      <c r="L66" s="353"/>
      <c r="M66" s="353"/>
      <c r="N66" s="353"/>
    </row>
    <row r="67" spans="1:14">
      <c r="A67" s="353"/>
      <c r="B67" s="353"/>
      <c r="C67" s="353"/>
      <c r="D67" s="353"/>
      <c r="E67" s="353"/>
      <c r="F67" s="353"/>
      <c r="G67" s="353"/>
      <c r="H67" s="353"/>
      <c r="I67" s="353"/>
      <c r="J67" s="353"/>
      <c r="K67" s="353"/>
      <c r="L67" s="353"/>
      <c r="M67" s="353"/>
      <c r="N67" s="353"/>
    </row>
    <row r="68" spans="1:14">
      <c r="A68" s="353"/>
      <c r="B68" s="353"/>
      <c r="C68" s="353"/>
      <c r="D68" s="353"/>
      <c r="E68" s="353"/>
      <c r="F68" s="353"/>
      <c r="G68" s="353"/>
      <c r="H68" s="353"/>
      <c r="I68" s="353"/>
      <c r="J68" s="353"/>
      <c r="K68" s="353"/>
      <c r="L68" s="353"/>
      <c r="M68" s="353"/>
      <c r="N68" s="353"/>
    </row>
    <row r="69" spans="1:14">
      <c r="A69" s="353"/>
      <c r="B69" s="353"/>
      <c r="C69" s="353"/>
      <c r="D69" s="353"/>
      <c r="E69" s="353"/>
      <c r="F69" s="353"/>
      <c r="G69" s="353"/>
      <c r="H69" s="353"/>
      <c r="I69" s="353"/>
      <c r="J69" s="353"/>
      <c r="K69" s="353"/>
      <c r="L69" s="353"/>
      <c r="M69" s="353"/>
      <c r="N69" s="353"/>
    </row>
    <row r="70" spans="1:14">
      <c r="A70" s="353"/>
      <c r="B70" s="353"/>
      <c r="C70" s="353"/>
      <c r="D70" s="353"/>
      <c r="E70" s="353"/>
      <c r="F70" s="353"/>
      <c r="G70" s="353"/>
      <c r="H70" s="353"/>
      <c r="I70" s="353"/>
      <c r="J70" s="353"/>
      <c r="K70" s="353"/>
      <c r="L70" s="353"/>
      <c r="M70" s="353"/>
      <c r="N70" s="353"/>
    </row>
    <row r="71" spans="1:14">
      <c r="A71" s="353"/>
      <c r="B71" s="353"/>
      <c r="C71" s="353"/>
      <c r="D71" s="353"/>
      <c r="E71" s="353"/>
      <c r="F71" s="353"/>
      <c r="G71" s="353"/>
      <c r="H71" s="353"/>
      <c r="I71" s="353"/>
      <c r="J71" s="353"/>
      <c r="K71" s="353"/>
      <c r="L71" s="353"/>
      <c r="M71" s="353"/>
      <c r="N71" s="353"/>
    </row>
    <row r="72" spans="1:14">
      <c r="A72" s="353"/>
      <c r="B72" s="353"/>
      <c r="C72" s="353"/>
      <c r="D72" s="353"/>
      <c r="E72" s="353"/>
      <c r="F72" s="353"/>
      <c r="G72" s="353"/>
      <c r="H72" s="353"/>
      <c r="I72" s="353"/>
      <c r="J72" s="353"/>
      <c r="K72" s="353"/>
      <c r="L72" s="353"/>
      <c r="M72" s="353"/>
      <c r="N72" s="353"/>
    </row>
    <row r="73" spans="1:14">
      <c r="A73" s="353"/>
      <c r="B73" s="353"/>
      <c r="C73" s="353"/>
      <c r="D73" s="353"/>
      <c r="E73" s="353"/>
      <c r="F73" s="353"/>
      <c r="G73" s="353"/>
      <c r="H73" s="353"/>
      <c r="I73" s="353"/>
      <c r="J73" s="353"/>
      <c r="K73" s="353"/>
      <c r="L73" s="353"/>
      <c r="M73" s="353"/>
      <c r="N73" s="353"/>
    </row>
  </sheetData>
  <mergeCells count="1">
    <mergeCell ref="A2:N7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90" zoomScaleSheetLayoutView="90" workbookViewId="0">
      <selection activeCell="A5" sqref="A5"/>
    </sheetView>
  </sheetViews>
  <sheetFormatPr defaultRowHeight="15"/>
  <cols>
    <col min="1" max="1" width="6.42578125" style="118" customWidth="1"/>
    <col min="2" max="2" width="40.7109375" style="118" customWidth="1"/>
    <col min="3" max="3" width="68.85546875" style="118" customWidth="1"/>
    <col min="4" max="4" width="27.28515625" style="118" customWidth="1"/>
    <col min="5" max="5" width="14" style="118" customWidth="1"/>
    <col min="6" max="6" width="16.140625" style="118" customWidth="1"/>
    <col min="7" max="7" width="11.140625" style="118" customWidth="1"/>
    <col min="8" max="8" width="13.28515625" style="118" customWidth="1"/>
    <col min="9" max="9" width="46.28515625" style="118" customWidth="1"/>
    <col min="10" max="10" width="11.42578125" style="118" customWidth="1"/>
    <col min="11" max="256" width="9.140625" style="118"/>
    <col min="257" max="257" width="6.42578125" style="118" customWidth="1"/>
    <col min="258" max="258" width="40.7109375" style="118" customWidth="1"/>
    <col min="259" max="259" width="68.85546875" style="118" customWidth="1"/>
    <col min="260" max="260" width="27.28515625" style="118" customWidth="1"/>
    <col min="261" max="261" width="14" style="118" customWidth="1"/>
    <col min="262" max="262" width="16.140625" style="118" customWidth="1"/>
    <col min="263" max="263" width="11.140625" style="118" customWidth="1"/>
    <col min="264" max="264" width="13.28515625" style="118" customWidth="1"/>
    <col min="265" max="265" width="46.28515625" style="118" customWidth="1"/>
    <col min="266" max="266" width="11.42578125" style="118" customWidth="1"/>
    <col min="267" max="512" width="9.140625" style="118"/>
    <col min="513" max="513" width="6.42578125" style="118" customWidth="1"/>
    <col min="514" max="514" width="40.7109375" style="118" customWidth="1"/>
    <col min="515" max="515" width="68.85546875" style="118" customWidth="1"/>
    <col min="516" max="516" width="27.28515625" style="118" customWidth="1"/>
    <col min="517" max="517" width="14" style="118" customWidth="1"/>
    <col min="518" max="518" width="16.140625" style="118" customWidth="1"/>
    <col min="519" max="519" width="11.140625" style="118" customWidth="1"/>
    <col min="520" max="520" width="13.28515625" style="118" customWidth="1"/>
    <col min="521" max="521" width="46.28515625" style="118" customWidth="1"/>
    <col min="522" max="522" width="11.42578125" style="118" customWidth="1"/>
    <col min="523" max="768" width="9.140625" style="118"/>
    <col min="769" max="769" width="6.42578125" style="118" customWidth="1"/>
    <col min="770" max="770" width="40.7109375" style="118" customWidth="1"/>
    <col min="771" max="771" width="68.85546875" style="118" customWidth="1"/>
    <col min="772" max="772" width="27.28515625" style="118" customWidth="1"/>
    <col min="773" max="773" width="14" style="118" customWidth="1"/>
    <col min="774" max="774" width="16.140625" style="118" customWidth="1"/>
    <col min="775" max="775" width="11.140625" style="118" customWidth="1"/>
    <col min="776" max="776" width="13.28515625" style="118" customWidth="1"/>
    <col min="777" max="777" width="46.28515625" style="118" customWidth="1"/>
    <col min="778" max="778" width="11.42578125" style="118" customWidth="1"/>
    <col min="779" max="1024" width="9.140625" style="118"/>
    <col min="1025" max="1025" width="6.42578125" style="118" customWidth="1"/>
    <col min="1026" max="1026" width="40.7109375" style="118" customWidth="1"/>
    <col min="1027" max="1027" width="68.85546875" style="118" customWidth="1"/>
    <col min="1028" max="1028" width="27.28515625" style="118" customWidth="1"/>
    <col min="1029" max="1029" width="14" style="118" customWidth="1"/>
    <col min="1030" max="1030" width="16.140625" style="118" customWidth="1"/>
    <col min="1031" max="1031" width="11.140625" style="118" customWidth="1"/>
    <col min="1032" max="1032" width="13.28515625" style="118" customWidth="1"/>
    <col min="1033" max="1033" width="46.28515625" style="118" customWidth="1"/>
    <col min="1034" max="1034" width="11.42578125" style="118" customWidth="1"/>
    <col min="1035" max="1280" width="9.140625" style="118"/>
    <col min="1281" max="1281" width="6.42578125" style="118" customWidth="1"/>
    <col min="1282" max="1282" width="40.7109375" style="118" customWidth="1"/>
    <col min="1283" max="1283" width="68.85546875" style="118" customWidth="1"/>
    <col min="1284" max="1284" width="27.28515625" style="118" customWidth="1"/>
    <col min="1285" max="1285" width="14" style="118" customWidth="1"/>
    <col min="1286" max="1286" width="16.140625" style="118" customWidth="1"/>
    <col min="1287" max="1287" width="11.140625" style="118" customWidth="1"/>
    <col min="1288" max="1288" width="13.28515625" style="118" customWidth="1"/>
    <col min="1289" max="1289" width="46.28515625" style="118" customWidth="1"/>
    <col min="1290" max="1290" width="11.42578125" style="118" customWidth="1"/>
    <col min="1291" max="1536" width="9.140625" style="118"/>
    <col min="1537" max="1537" width="6.42578125" style="118" customWidth="1"/>
    <col min="1538" max="1538" width="40.7109375" style="118" customWidth="1"/>
    <col min="1539" max="1539" width="68.85546875" style="118" customWidth="1"/>
    <col min="1540" max="1540" width="27.28515625" style="118" customWidth="1"/>
    <col min="1541" max="1541" width="14" style="118" customWidth="1"/>
    <col min="1542" max="1542" width="16.140625" style="118" customWidth="1"/>
    <col min="1543" max="1543" width="11.140625" style="118" customWidth="1"/>
    <col min="1544" max="1544" width="13.28515625" style="118" customWidth="1"/>
    <col min="1545" max="1545" width="46.28515625" style="118" customWidth="1"/>
    <col min="1546" max="1546" width="11.42578125" style="118" customWidth="1"/>
    <col min="1547" max="1792" width="9.140625" style="118"/>
    <col min="1793" max="1793" width="6.42578125" style="118" customWidth="1"/>
    <col min="1794" max="1794" width="40.7109375" style="118" customWidth="1"/>
    <col min="1795" max="1795" width="68.85546875" style="118" customWidth="1"/>
    <col min="1796" max="1796" width="27.28515625" style="118" customWidth="1"/>
    <col min="1797" max="1797" width="14" style="118" customWidth="1"/>
    <col min="1798" max="1798" width="16.140625" style="118" customWidth="1"/>
    <col min="1799" max="1799" width="11.140625" style="118" customWidth="1"/>
    <col min="1800" max="1800" width="13.28515625" style="118" customWidth="1"/>
    <col min="1801" max="1801" width="46.28515625" style="118" customWidth="1"/>
    <col min="1802" max="1802" width="11.42578125" style="118" customWidth="1"/>
    <col min="1803" max="2048" width="9.140625" style="118"/>
    <col min="2049" max="2049" width="6.42578125" style="118" customWidth="1"/>
    <col min="2050" max="2050" width="40.7109375" style="118" customWidth="1"/>
    <col min="2051" max="2051" width="68.85546875" style="118" customWidth="1"/>
    <col min="2052" max="2052" width="27.28515625" style="118" customWidth="1"/>
    <col min="2053" max="2053" width="14" style="118" customWidth="1"/>
    <col min="2054" max="2054" width="16.140625" style="118" customWidth="1"/>
    <col min="2055" max="2055" width="11.140625" style="118" customWidth="1"/>
    <col min="2056" max="2056" width="13.28515625" style="118" customWidth="1"/>
    <col min="2057" max="2057" width="46.28515625" style="118" customWidth="1"/>
    <col min="2058" max="2058" width="11.42578125" style="118" customWidth="1"/>
    <col min="2059" max="2304" width="9.140625" style="118"/>
    <col min="2305" max="2305" width="6.42578125" style="118" customWidth="1"/>
    <col min="2306" max="2306" width="40.7109375" style="118" customWidth="1"/>
    <col min="2307" max="2307" width="68.85546875" style="118" customWidth="1"/>
    <col min="2308" max="2308" width="27.28515625" style="118" customWidth="1"/>
    <col min="2309" max="2309" width="14" style="118" customWidth="1"/>
    <col min="2310" max="2310" width="16.140625" style="118" customWidth="1"/>
    <col min="2311" max="2311" width="11.140625" style="118" customWidth="1"/>
    <col min="2312" max="2312" width="13.28515625" style="118" customWidth="1"/>
    <col min="2313" max="2313" width="46.28515625" style="118" customWidth="1"/>
    <col min="2314" max="2314" width="11.42578125" style="118" customWidth="1"/>
    <col min="2315" max="2560" width="9.140625" style="118"/>
    <col min="2561" max="2561" width="6.42578125" style="118" customWidth="1"/>
    <col min="2562" max="2562" width="40.7109375" style="118" customWidth="1"/>
    <col min="2563" max="2563" width="68.85546875" style="118" customWidth="1"/>
    <col min="2564" max="2564" width="27.28515625" style="118" customWidth="1"/>
    <col min="2565" max="2565" width="14" style="118" customWidth="1"/>
    <col min="2566" max="2566" width="16.140625" style="118" customWidth="1"/>
    <col min="2567" max="2567" width="11.140625" style="118" customWidth="1"/>
    <col min="2568" max="2568" width="13.28515625" style="118" customWidth="1"/>
    <col min="2569" max="2569" width="46.28515625" style="118" customWidth="1"/>
    <col min="2570" max="2570" width="11.42578125" style="118" customWidth="1"/>
    <col min="2571" max="2816" width="9.140625" style="118"/>
    <col min="2817" max="2817" width="6.42578125" style="118" customWidth="1"/>
    <col min="2818" max="2818" width="40.7109375" style="118" customWidth="1"/>
    <col min="2819" max="2819" width="68.85546875" style="118" customWidth="1"/>
    <col min="2820" max="2820" width="27.28515625" style="118" customWidth="1"/>
    <col min="2821" max="2821" width="14" style="118" customWidth="1"/>
    <col min="2822" max="2822" width="16.140625" style="118" customWidth="1"/>
    <col min="2823" max="2823" width="11.140625" style="118" customWidth="1"/>
    <col min="2824" max="2824" width="13.28515625" style="118" customWidth="1"/>
    <col min="2825" max="2825" width="46.28515625" style="118" customWidth="1"/>
    <col min="2826" max="2826" width="11.42578125" style="118" customWidth="1"/>
    <col min="2827" max="3072" width="9.140625" style="118"/>
    <col min="3073" max="3073" width="6.42578125" style="118" customWidth="1"/>
    <col min="3074" max="3074" width="40.7109375" style="118" customWidth="1"/>
    <col min="3075" max="3075" width="68.85546875" style="118" customWidth="1"/>
    <col min="3076" max="3076" width="27.28515625" style="118" customWidth="1"/>
    <col min="3077" max="3077" width="14" style="118" customWidth="1"/>
    <col min="3078" max="3078" width="16.140625" style="118" customWidth="1"/>
    <col min="3079" max="3079" width="11.140625" style="118" customWidth="1"/>
    <col min="3080" max="3080" width="13.28515625" style="118" customWidth="1"/>
    <col min="3081" max="3081" width="46.28515625" style="118" customWidth="1"/>
    <col min="3082" max="3082" width="11.42578125" style="118" customWidth="1"/>
    <col min="3083" max="3328" width="9.140625" style="118"/>
    <col min="3329" max="3329" width="6.42578125" style="118" customWidth="1"/>
    <col min="3330" max="3330" width="40.7109375" style="118" customWidth="1"/>
    <col min="3331" max="3331" width="68.85546875" style="118" customWidth="1"/>
    <col min="3332" max="3332" width="27.28515625" style="118" customWidth="1"/>
    <col min="3333" max="3333" width="14" style="118" customWidth="1"/>
    <col min="3334" max="3334" width="16.140625" style="118" customWidth="1"/>
    <col min="3335" max="3335" width="11.140625" style="118" customWidth="1"/>
    <col min="3336" max="3336" width="13.28515625" style="118" customWidth="1"/>
    <col min="3337" max="3337" width="46.28515625" style="118" customWidth="1"/>
    <col min="3338" max="3338" width="11.42578125" style="118" customWidth="1"/>
    <col min="3339" max="3584" width="9.140625" style="118"/>
    <col min="3585" max="3585" width="6.42578125" style="118" customWidth="1"/>
    <col min="3586" max="3586" width="40.7109375" style="118" customWidth="1"/>
    <col min="3587" max="3587" width="68.85546875" style="118" customWidth="1"/>
    <col min="3588" max="3588" width="27.28515625" style="118" customWidth="1"/>
    <col min="3589" max="3589" width="14" style="118" customWidth="1"/>
    <col min="3590" max="3590" width="16.140625" style="118" customWidth="1"/>
    <col min="3591" max="3591" width="11.140625" style="118" customWidth="1"/>
    <col min="3592" max="3592" width="13.28515625" style="118" customWidth="1"/>
    <col min="3593" max="3593" width="46.28515625" style="118" customWidth="1"/>
    <col min="3594" max="3594" width="11.42578125" style="118" customWidth="1"/>
    <col min="3595" max="3840" width="9.140625" style="118"/>
    <col min="3841" max="3841" width="6.42578125" style="118" customWidth="1"/>
    <col min="3842" max="3842" width="40.7109375" style="118" customWidth="1"/>
    <col min="3843" max="3843" width="68.85546875" style="118" customWidth="1"/>
    <col min="3844" max="3844" width="27.28515625" style="118" customWidth="1"/>
    <col min="3845" max="3845" width="14" style="118" customWidth="1"/>
    <col min="3846" max="3846" width="16.140625" style="118" customWidth="1"/>
    <col min="3847" max="3847" width="11.140625" style="118" customWidth="1"/>
    <col min="3848" max="3848" width="13.28515625" style="118" customWidth="1"/>
    <col min="3849" max="3849" width="46.28515625" style="118" customWidth="1"/>
    <col min="3850" max="3850" width="11.42578125" style="118" customWidth="1"/>
    <col min="3851" max="4096" width="9.140625" style="118"/>
    <col min="4097" max="4097" width="6.42578125" style="118" customWidth="1"/>
    <col min="4098" max="4098" width="40.7109375" style="118" customWidth="1"/>
    <col min="4099" max="4099" width="68.85546875" style="118" customWidth="1"/>
    <col min="4100" max="4100" width="27.28515625" style="118" customWidth="1"/>
    <col min="4101" max="4101" width="14" style="118" customWidth="1"/>
    <col min="4102" max="4102" width="16.140625" style="118" customWidth="1"/>
    <col min="4103" max="4103" width="11.140625" style="118" customWidth="1"/>
    <col min="4104" max="4104" width="13.28515625" style="118" customWidth="1"/>
    <col min="4105" max="4105" width="46.28515625" style="118" customWidth="1"/>
    <col min="4106" max="4106" width="11.42578125" style="118" customWidth="1"/>
    <col min="4107" max="4352" width="9.140625" style="118"/>
    <col min="4353" max="4353" width="6.42578125" style="118" customWidth="1"/>
    <col min="4354" max="4354" width="40.7109375" style="118" customWidth="1"/>
    <col min="4355" max="4355" width="68.85546875" style="118" customWidth="1"/>
    <col min="4356" max="4356" width="27.28515625" style="118" customWidth="1"/>
    <col min="4357" max="4357" width="14" style="118" customWidth="1"/>
    <col min="4358" max="4358" width="16.140625" style="118" customWidth="1"/>
    <col min="4359" max="4359" width="11.140625" style="118" customWidth="1"/>
    <col min="4360" max="4360" width="13.28515625" style="118" customWidth="1"/>
    <col min="4361" max="4361" width="46.28515625" style="118" customWidth="1"/>
    <col min="4362" max="4362" width="11.42578125" style="118" customWidth="1"/>
    <col min="4363" max="4608" width="9.140625" style="118"/>
    <col min="4609" max="4609" width="6.42578125" style="118" customWidth="1"/>
    <col min="4610" max="4610" width="40.7109375" style="118" customWidth="1"/>
    <col min="4611" max="4611" width="68.85546875" style="118" customWidth="1"/>
    <col min="4612" max="4612" width="27.28515625" style="118" customWidth="1"/>
    <col min="4613" max="4613" width="14" style="118" customWidth="1"/>
    <col min="4614" max="4614" width="16.140625" style="118" customWidth="1"/>
    <col min="4615" max="4615" width="11.140625" style="118" customWidth="1"/>
    <col min="4616" max="4616" width="13.28515625" style="118" customWidth="1"/>
    <col min="4617" max="4617" width="46.28515625" style="118" customWidth="1"/>
    <col min="4618" max="4618" width="11.42578125" style="118" customWidth="1"/>
    <col min="4619" max="4864" width="9.140625" style="118"/>
    <col min="4865" max="4865" width="6.42578125" style="118" customWidth="1"/>
    <col min="4866" max="4866" width="40.7109375" style="118" customWidth="1"/>
    <col min="4867" max="4867" width="68.85546875" style="118" customWidth="1"/>
    <col min="4868" max="4868" width="27.28515625" style="118" customWidth="1"/>
    <col min="4869" max="4869" width="14" style="118" customWidth="1"/>
    <col min="4870" max="4870" width="16.140625" style="118" customWidth="1"/>
    <col min="4871" max="4871" width="11.140625" style="118" customWidth="1"/>
    <col min="4872" max="4872" width="13.28515625" style="118" customWidth="1"/>
    <col min="4873" max="4873" width="46.28515625" style="118" customWidth="1"/>
    <col min="4874" max="4874" width="11.42578125" style="118" customWidth="1"/>
    <col min="4875" max="5120" width="9.140625" style="118"/>
    <col min="5121" max="5121" width="6.42578125" style="118" customWidth="1"/>
    <col min="5122" max="5122" width="40.7109375" style="118" customWidth="1"/>
    <col min="5123" max="5123" width="68.85546875" style="118" customWidth="1"/>
    <col min="5124" max="5124" width="27.28515625" style="118" customWidth="1"/>
    <col min="5125" max="5125" width="14" style="118" customWidth="1"/>
    <col min="5126" max="5126" width="16.140625" style="118" customWidth="1"/>
    <col min="5127" max="5127" width="11.140625" style="118" customWidth="1"/>
    <col min="5128" max="5128" width="13.28515625" style="118" customWidth="1"/>
    <col min="5129" max="5129" width="46.28515625" style="118" customWidth="1"/>
    <col min="5130" max="5130" width="11.42578125" style="118" customWidth="1"/>
    <col min="5131" max="5376" width="9.140625" style="118"/>
    <col min="5377" max="5377" width="6.42578125" style="118" customWidth="1"/>
    <col min="5378" max="5378" width="40.7109375" style="118" customWidth="1"/>
    <col min="5379" max="5379" width="68.85546875" style="118" customWidth="1"/>
    <col min="5380" max="5380" width="27.28515625" style="118" customWidth="1"/>
    <col min="5381" max="5381" width="14" style="118" customWidth="1"/>
    <col min="5382" max="5382" width="16.140625" style="118" customWidth="1"/>
    <col min="5383" max="5383" width="11.140625" style="118" customWidth="1"/>
    <col min="5384" max="5384" width="13.28515625" style="118" customWidth="1"/>
    <col min="5385" max="5385" width="46.28515625" style="118" customWidth="1"/>
    <col min="5386" max="5386" width="11.42578125" style="118" customWidth="1"/>
    <col min="5387" max="5632" width="9.140625" style="118"/>
    <col min="5633" max="5633" width="6.42578125" style="118" customWidth="1"/>
    <col min="5634" max="5634" width="40.7109375" style="118" customWidth="1"/>
    <col min="5635" max="5635" width="68.85546875" style="118" customWidth="1"/>
    <col min="5636" max="5636" width="27.28515625" style="118" customWidth="1"/>
    <col min="5637" max="5637" width="14" style="118" customWidth="1"/>
    <col min="5638" max="5638" width="16.140625" style="118" customWidth="1"/>
    <col min="5639" max="5639" width="11.140625" style="118" customWidth="1"/>
    <col min="5640" max="5640" width="13.28515625" style="118" customWidth="1"/>
    <col min="5641" max="5641" width="46.28515625" style="118" customWidth="1"/>
    <col min="5642" max="5642" width="11.42578125" style="118" customWidth="1"/>
    <col min="5643" max="5888" width="9.140625" style="118"/>
    <col min="5889" max="5889" width="6.42578125" style="118" customWidth="1"/>
    <col min="5890" max="5890" width="40.7109375" style="118" customWidth="1"/>
    <col min="5891" max="5891" width="68.85546875" style="118" customWidth="1"/>
    <col min="5892" max="5892" width="27.28515625" style="118" customWidth="1"/>
    <col min="5893" max="5893" width="14" style="118" customWidth="1"/>
    <col min="5894" max="5894" width="16.140625" style="118" customWidth="1"/>
    <col min="5895" max="5895" width="11.140625" style="118" customWidth="1"/>
    <col min="5896" max="5896" width="13.28515625" style="118" customWidth="1"/>
    <col min="5897" max="5897" width="46.28515625" style="118" customWidth="1"/>
    <col min="5898" max="5898" width="11.42578125" style="118" customWidth="1"/>
    <col min="5899" max="6144" width="9.140625" style="118"/>
    <col min="6145" max="6145" width="6.42578125" style="118" customWidth="1"/>
    <col min="6146" max="6146" width="40.7109375" style="118" customWidth="1"/>
    <col min="6147" max="6147" width="68.85546875" style="118" customWidth="1"/>
    <col min="6148" max="6148" width="27.28515625" style="118" customWidth="1"/>
    <col min="6149" max="6149" width="14" style="118" customWidth="1"/>
    <col min="6150" max="6150" width="16.140625" style="118" customWidth="1"/>
    <col min="6151" max="6151" width="11.140625" style="118" customWidth="1"/>
    <col min="6152" max="6152" width="13.28515625" style="118" customWidth="1"/>
    <col min="6153" max="6153" width="46.28515625" style="118" customWidth="1"/>
    <col min="6154" max="6154" width="11.42578125" style="118" customWidth="1"/>
    <col min="6155" max="6400" width="9.140625" style="118"/>
    <col min="6401" max="6401" width="6.42578125" style="118" customWidth="1"/>
    <col min="6402" max="6402" width="40.7109375" style="118" customWidth="1"/>
    <col min="6403" max="6403" width="68.85546875" style="118" customWidth="1"/>
    <col min="6404" max="6404" width="27.28515625" style="118" customWidth="1"/>
    <col min="6405" max="6405" width="14" style="118" customWidth="1"/>
    <col min="6406" max="6406" width="16.140625" style="118" customWidth="1"/>
    <col min="6407" max="6407" width="11.140625" style="118" customWidth="1"/>
    <col min="6408" max="6408" width="13.28515625" style="118" customWidth="1"/>
    <col min="6409" max="6409" width="46.28515625" style="118" customWidth="1"/>
    <col min="6410" max="6410" width="11.42578125" style="118" customWidth="1"/>
    <col min="6411" max="6656" width="9.140625" style="118"/>
    <col min="6657" max="6657" width="6.42578125" style="118" customWidth="1"/>
    <col min="6658" max="6658" width="40.7109375" style="118" customWidth="1"/>
    <col min="6659" max="6659" width="68.85546875" style="118" customWidth="1"/>
    <col min="6660" max="6660" width="27.28515625" style="118" customWidth="1"/>
    <col min="6661" max="6661" width="14" style="118" customWidth="1"/>
    <col min="6662" max="6662" width="16.140625" style="118" customWidth="1"/>
    <col min="6663" max="6663" width="11.140625" style="118" customWidth="1"/>
    <col min="6664" max="6664" width="13.28515625" style="118" customWidth="1"/>
    <col min="6665" max="6665" width="46.28515625" style="118" customWidth="1"/>
    <col min="6666" max="6666" width="11.42578125" style="118" customWidth="1"/>
    <col min="6667" max="6912" width="9.140625" style="118"/>
    <col min="6913" max="6913" width="6.42578125" style="118" customWidth="1"/>
    <col min="6914" max="6914" width="40.7109375" style="118" customWidth="1"/>
    <col min="6915" max="6915" width="68.85546875" style="118" customWidth="1"/>
    <col min="6916" max="6916" width="27.28515625" style="118" customWidth="1"/>
    <col min="6917" max="6917" width="14" style="118" customWidth="1"/>
    <col min="6918" max="6918" width="16.140625" style="118" customWidth="1"/>
    <col min="6919" max="6919" width="11.140625" style="118" customWidth="1"/>
    <col min="6920" max="6920" width="13.28515625" style="118" customWidth="1"/>
    <col min="6921" max="6921" width="46.28515625" style="118" customWidth="1"/>
    <col min="6922" max="6922" width="11.42578125" style="118" customWidth="1"/>
    <col min="6923" max="7168" width="9.140625" style="118"/>
    <col min="7169" max="7169" width="6.42578125" style="118" customWidth="1"/>
    <col min="7170" max="7170" width="40.7109375" style="118" customWidth="1"/>
    <col min="7171" max="7171" width="68.85546875" style="118" customWidth="1"/>
    <col min="7172" max="7172" width="27.28515625" style="118" customWidth="1"/>
    <col min="7173" max="7173" width="14" style="118" customWidth="1"/>
    <col min="7174" max="7174" width="16.140625" style="118" customWidth="1"/>
    <col min="7175" max="7175" width="11.140625" style="118" customWidth="1"/>
    <col min="7176" max="7176" width="13.28515625" style="118" customWidth="1"/>
    <col min="7177" max="7177" width="46.28515625" style="118" customWidth="1"/>
    <col min="7178" max="7178" width="11.42578125" style="118" customWidth="1"/>
    <col min="7179" max="7424" width="9.140625" style="118"/>
    <col min="7425" max="7425" width="6.42578125" style="118" customWidth="1"/>
    <col min="7426" max="7426" width="40.7109375" style="118" customWidth="1"/>
    <col min="7427" max="7427" width="68.85546875" style="118" customWidth="1"/>
    <col min="7428" max="7428" width="27.28515625" style="118" customWidth="1"/>
    <col min="7429" max="7429" width="14" style="118" customWidth="1"/>
    <col min="7430" max="7430" width="16.140625" style="118" customWidth="1"/>
    <col min="7431" max="7431" width="11.140625" style="118" customWidth="1"/>
    <col min="7432" max="7432" width="13.28515625" style="118" customWidth="1"/>
    <col min="7433" max="7433" width="46.28515625" style="118" customWidth="1"/>
    <col min="7434" max="7434" width="11.42578125" style="118" customWidth="1"/>
    <col min="7435" max="7680" width="9.140625" style="118"/>
    <col min="7681" max="7681" width="6.42578125" style="118" customWidth="1"/>
    <col min="7682" max="7682" width="40.7109375" style="118" customWidth="1"/>
    <col min="7683" max="7683" width="68.85546875" style="118" customWidth="1"/>
    <col min="7684" max="7684" width="27.28515625" style="118" customWidth="1"/>
    <col min="7685" max="7685" width="14" style="118" customWidth="1"/>
    <col min="7686" max="7686" width="16.140625" style="118" customWidth="1"/>
    <col min="7687" max="7687" width="11.140625" style="118" customWidth="1"/>
    <col min="7688" max="7688" width="13.28515625" style="118" customWidth="1"/>
    <col min="7689" max="7689" width="46.28515625" style="118" customWidth="1"/>
    <col min="7690" max="7690" width="11.42578125" style="118" customWidth="1"/>
    <col min="7691" max="7936" width="9.140625" style="118"/>
    <col min="7937" max="7937" width="6.42578125" style="118" customWidth="1"/>
    <col min="7938" max="7938" width="40.7109375" style="118" customWidth="1"/>
    <col min="7939" max="7939" width="68.85546875" style="118" customWidth="1"/>
    <col min="7940" max="7940" width="27.28515625" style="118" customWidth="1"/>
    <col min="7941" max="7941" width="14" style="118" customWidth="1"/>
    <col min="7942" max="7942" width="16.140625" style="118" customWidth="1"/>
    <col min="7943" max="7943" width="11.140625" style="118" customWidth="1"/>
    <col min="7944" max="7944" width="13.28515625" style="118" customWidth="1"/>
    <col min="7945" max="7945" width="46.28515625" style="118" customWidth="1"/>
    <col min="7946" max="7946" width="11.42578125" style="118" customWidth="1"/>
    <col min="7947" max="8192" width="9.140625" style="118"/>
    <col min="8193" max="8193" width="6.42578125" style="118" customWidth="1"/>
    <col min="8194" max="8194" width="40.7109375" style="118" customWidth="1"/>
    <col min="8195" max="8195" width="68.85546875" style="118" customWidth="1"/>
    <col min="8196" max="8196" width="27.28515625" style="118" customWidth="1"/>
    <col min="8197" max="8197" width="14" style="118" customWidth="1"/>
    <col min="8198" max="8198" width="16.140625" style="118" customWidth="1"/>
    <col min="8199" max="8199" width="11.140625" style="118" customWidth="1"/>
    <col min="8200" max="8200" width="13.28515625" style="118" customWidth="1"/>
    <col min="8201" max="8201" width="46.28515625" style="118" customWidth="1"/>
    <col min="8202" max="8202" width="11.42578125" style="118" customWidth="1"/>
    <col min="8203" max="8448" width="9.140625" style="118"/>
    <col min="8449" max="8449" width="6.42578125" style="118" customWidth="1"/>
    <col min="8450" max="8450" width="40.7109375" style="118" customWidth="1"/>
    <col min="8451" max="8451" width="68.85546875" style="118" customWidth="1"/>
    <col min="8452" max="8452" width="27.28515625" style="118" customWidth="1"/>
    <col min="8453" max="8453" width="14" style="118" customWidth="1"/>
    <col min="8454" max="8454" width="16.140625" style="118" customWidth="1"/>
    <col min="8455" max="8455" width="11.140625" style="118" customWidth="1"/>
    <col min="8456" max="8456" width="13.28515625" style="118" customWidth="1"/>
    <col min="8457" max="8457" width="46.28515625" style="118" customWidth="1"/>
    <col min="8458" max="8458" width="11.42578125" style="118" customWidth="1"/>
    <col min="8459" max="8704" width="9.140625" style="118"/>
    <col min="8705" max="8705" width="6.42578125" style="118" customWidth="1"/>
    <col min="8706" max="8706" width="40.7109375" style="118" customWidth="1"/>
    <col min="8707" max="8707" width="68.85546875" style="118" customWidth="1"/>
    <col min="8708" max="8708" width="27.28515625" style="118" customWidth="1"/>
    <col min="8709" max="8709" width="14" style="118" customWidth="1"/>
    <col min="8710" max="8710" width="16.140625" style="118" customWidth="1"/>
    <col min="8711" max="8711" width="11.140625" style="118" customWidth="1"/>
    <col min="8712" max="8712" width="13.28515625" style="118" customWidth="1"/>
    <col min="8713" max="8713" width="46.28515625" style="118" customWidth="1"/>
    <col min="8714" max="8714" width="11.42578125" style="118" customWidth="1"/>
    <col min="8715" max="8960" width="9.140625" style="118"/>
    <col min="8961" max="8961" width="6.42578125" style="118" customWidth="1"/>
    <col min="8962" max="8962" width="40.7109375" style="118" customWidth="1"/>
    <col min="8963" max="8963" width="68.85546875" style="118" customWidth="1"/>
    <col min="8964" max="8964" width="27.28515625" style="118" customWidth="1"/>
    <col min="8965" max="8965" width="14" style="118" customWidth="1"/>
    <col min="8966" max="8966" width="16.140625" style="118" customWidth="1"/>
    <col min="8967" max="8967" width="11.140625" style="118" customWidth="1"/>
    <col min="8968" max="8968" width="13.28515625" style="118" customWidth="1"/>
    <col min="8969" max="8969" width="46.28515625" style="118" customWidth="1"/>
    <col min="8970" max="8970" width="11.42578125" style="118" customWidth="1"/>
    <col min="8971" max="9216" width="9.140625" style="118"/>
    <col min="9217" max="9217" width="6.42578125" style="118" customWidth="1"/>
    <col min="9218" max="9218" width="40.7109375" style="118" customWidth="1"/>
    <col min="9219" max="9219" width="68.85546875" style="118" customWidth="1"/>
    <col min="9220" max="9220" width="27.28515625" style="118" customWidth="1"/>
    <col min="9221" max="9221" width="14" style="118" customWidth="1"/>
    <col min="9222" max="9222" width="16.140625" style="118" customWidth="1"/>
    <col min="9223" max="9223" width="11.140625" style="118" customWidth="1"/>
    <col min="9224" max="9224" width="13.28515625" style="118" customWidth="1"/>
    <col min="9225" max="9225" width="46.28515625" style="118" customWidth="1"/>
    <col min="9226" max="9226" width="11.42578125" style="118" customWidth="1"/>
    <col min="9227" max="9472" width="9.140625" style="118"/>
    <col min="9473" max="9473" width="6.42578125" style="118" customWidth="1"/>
    <col min="9474" max="9474" width="40.7109375" style="118" customWidth="1"/>
    <col min="9475" max="9475" width="68.85546875" style="118" customWidth="1"/>
    <col min="9476" max="9476" width="27.28515625" style="118" customWidth="1"/>
    <col min="9477" max="9477" width="14" style="118" customWidth="1"/>
    <col min="9478" max="9478" width="16.140625" style="118" customWidth="1"/>
    <col min="9479" max="9479" width="11.140625" style="118" customWidth="1"/>
    <col min="9480" max="9480" width="13.28515625" style="118" customWidth="1"/>
    <col min="9481" max="9481" width="46.28515625" style="118" customWidth="1"/>
    <col min="9482" max="9482" width="11.42578125" style="118" customWidth="1"/>
    <col min="9483" max="9728" width="9.140625" style="118"/>
    <col min="9729" max="9729" width="6.42578125" style="118" customWidth="1"/>
    <col min="9730" max="9730" width="40.7109375" style="118" customWidth="1"/>
    <col min="9731" max="9731" width="68.85546875" style="118" customWidth="1"/>
    <col min="9732" max="9732" width="27.28515625" style="118" customWidth="1"/>
    <col min="9733" max="9733" width="14" style="118" customWidth="1"/>
    <col min="9734" max="9734" width="16.140625" style="118" customWidth="1"/>
    <col min="9735" max="9735" width="11.140625" style="118" customWidth="1"/>
    <col min="9736" max="9736" width="13.28515625" style="118" customWidth="1"/>
    <col min="9737" max="9737" width="46.28515625" style="118" customWidth="1"/>
    <col min="9738" max="9738" width="11.42578125" style="118" customWidth="1"/>
    <col min="9739" max="9984" width="9.140625" style="118"/>
    <col min="9985" max="9985" width="6.42578125" style="118" customWidth="1"/>
    <col min="9986" max="9986" width="40.7109375" style="118" customWidth="1"/>
    <col min="9987" max="9987" width="68.85546875" style="118" customWidth="1"/>
    <col min="9988" max="9988" width="27.28515625" style="118" customWidth="1"/>
    <col min="9989" max="9989" width="14" style="118" customWidth="1"/>
    <col min="9990" max="9990" width="16.140625" style="118" customWidth="1"/>
    <col min="9991" max="9991" width="11.140625" style="118" customWidth="1"/>
    <col min="9992" max="9992" width="13.28515625" style="118" customWidth="1"/>
    <col min="9993" max="9993" width="46.28515625" style="118" customWidth="1"/>
    <col min="9994" max="9994" width="11.42578125" style="118" customWidth="1"/>
    <col min="9995" max="10240" width="9.140625" style="118"/>
    <col min="10241" max="10241" width="6.42578125" style="118" customWidth="1"/>
    <col min="10242" max="10242" width="40.7109375" style="118" customWidth="1"/>
    <col min="10243" max="10243" width="68.85546875" style="118" customWidth="1"/>
    <col min="10244" max="10244" width="27.28515625" style="118" customWidth="1"/>
    <col min="10245" max="10245" width="14" style="118" customWidth="1"/>
    <col min="10246" max="10246" width="16.140625" style="118" customWidth="1"/>
    <col min="10247" max="10247" width="11.140625" style="118" customWidth="1"/>
    <col min="10248" max="10248" width="13.28515625" style="118" customWidth="1"/>
    <col min="10249" max="10249" width="46.28515625" style="118" customWidth="1"/>
    <col min="10250" max="10250" width="11.42578125" style="118" customWidth="1"/>
    <col min="10251" max="10496" width="9.140625" style="118"/>
    <col min="10497" max="10497" width="6.42578125" style="118" customWidth="1"/>
    <col min="10498" max="10498" width="40.7109375" style="118" customWidth="1"/>
    <col min="10499" max="10499" width="68.85546875" style="118" customWidth="1"/>
    <col min="10500" max="10500" width="27.28515625" style="118" customWidth="1"/>
    <col min="10501" max="10501" width="14" style="118" customWidth="1"/>
    <col min="10502" max="10502" width="16.140625" style="118" customWidth="1"/>
    <col min="10503" max="10503" width="11.140625" style="118" customWidth="1"/>
    <col min="10504" max="10504" width="13.28515625" style="118" customWidth="1"/>
    <col min="10505" max="10505" width="46.28515625" style="118" customWidth="1"/>
    <col min="10506" max="10506" width="11.42578125" style="118" customWidth="1"/>
    <col min="10507" max="10752" width="9.140625" style="118"/>
    <col min="10753" max="10753" width="6.42578125" style="118" customWidth="1"/>
    <col min="10754" max="10754" width="40.7109375" style="118" customWidth="1"/>
    <col min="10755" max="10755" width="68.85546875" style="118" customWidth="1"/>
    <col min="10756" max="10756" width="27.28515625" style="118" customWidth="1"/>
    <col min="10757" max="10757" width="14" style="118" customWidth="1"/>
    <col min="10758" max="10758" width="16.140625" style="118" customWidth="1"/>
    <col min="10759" max="10759" width="11.140625" style="118" customWidth="1"/>
    <col min="10760" max="10760" width="13.28515625" style="118" customWidth="1"/>
    <col min="10761" max="10761" width="46.28515625" style="118" customWidth="1"/>
    <col min="10762" max="10762" width="11.42578125" style="118" customWidth="1"/>
    <col min="10763" max="11008" width="9.140625" style="118"/>
    <col min="11009" max="11009" width="6.42578125" style="118" customWidth="1"/>
    <col min="11010" max="11010" width="40.7109375" style="118" customWidth="1"/>
    <col min="11011" max="11011" width="68.85546875" style="118" customWidth="1"/>
    <col min="11012" max="11012" width="27.28515625" style="118" customWidth="1"/>
    <col min="11013" max="11013" width="14" style="118" customWidth="1"/>
    <col min="11014" max="11014" width="16.140625" style="118" customWidth="1"/>
    <col min="11015" max="11015" width="11.140625" style="118" customWidth="1"/>
    <col min="11016" max="11016" width="13.28515625" style="118" customWidth="1"/>
    <col min="11017" max="11017" width="46.28515625" style="118" customWidth="1"/>
    <col min="11018" max="11018" width="11.42578125" style="118" customWidth="1"/>
    <col min="11019" max="11264" width="9.140625" style="118"/>
    <col min="11265" max="11265" width="6.42578125" style="118" customWidth="1"/>
    <col min="11266" max="11266" width="40.7109375" style="118" customWidth="1"/>
    <col min="11267" max="11267" width="68.85546875" style="118" customWidth="1"/>
    <col min="11268" max="11268" width="27.28515625" style="118" customWidth="1"/>
    <col min="11269" max="11269" width="14" style="118" customWidth="1"/>
    <col min="11270" max="11270" width="16.140625" style="118" customWidth="1"/>
    <col min="11271" max="11271" width="11.140625" style="118" customWidth="1"/>
    <col min="11272" max="11272" width="13.28515625" style="118" customWidth="1"/>
    <col min="11273" max="11273" width="46.28515625" style="118" customWidth="1"/>
    <col min="11274" max="11274" width="11.42578125" style="118" customWidth="1"/>
    <col min="11275" max="11520" width="9.140625" style="118"/>
    <col min="11521" max="11521" width="6.42578125" style="118" customWidth="1"/>
    <col min="11522" max="11522" width="40.7109375" style="118" customWidth="1"/>
    <col min="11523" max="11523" width="68.85546875" style="118" customWidth="1"/>
    <col min="11524" max="11524" width="27.28515625" style="118" customWidth="1"/>
    <col min="11525" max="11525" width="14" style="118" customWidth="1"/>
    <col min="11526" max="11526" width="16.140625" style="118" customWidth="1"/>
    <col min="11527" max="11527" width="11.140625" style="118" customWidth="1"/>
    <col min="11528" max="11528" width="13.28515625" style="118" customWidth="1"/>
    <col min="11529" max="11529" width="46.28515625" style="118" customWidth="1"/>
    <col min="11530" max="11530" width="11.42578125" style="118" customWidth="1"/>
    <col min="11531" max="11776" width="9.140625" style="118"/>
    <col min="11777" max="11777" width="6.42578125" style="118" customWidth="1"/>
    <col min="11778" max="11778" width="40.7109375" style="118" customWidth="1"/>
    <col min="11779" max="11779" width="68.85546875" style="118" customWidth="1"/>
    <col min="11780" max="11780" width="27.28515625" style="118" customWidth="1"/>
    <col min="11781" max="11781" width="14" style="118" customWidth="1"/>
    <col min="11782" max="11782" width="16.140625" style="118" customWidth="1"/>
    <col min="11783" max="11783" width="11.140625" style="118" customWidth="1"/>
    <col min="11784" max="11784" width="13.28515625" style="118" customWidth="1"/>
    <col min="11785" max="11785" width="46.28515625" style="118" customWidth="1"/>
    <col min="11786" max="11786" width="11.42578125" style="118" customWidth="1"/>
    <col min="11787" max="12032" width="9.140625" style="118"/>
    <col min="12033" max="12033" width="6.42578125" style="118" customWidth="1"/>
    <col min="12034" max="12034" width="40.7109375" style="118" customWidth="1"/>
    <col min="12035" max="12035" width="68.85546875" style="118" customWidth="1"/>
    <col min="12036" max="12036" width="27.28515625" style="118" customWidth="1"/>
    <col min="12037" max="12037" width="14" style="118" customWidth="1"/>
    <col min="12038" max="12038" width="16.140625" style="118" customWidth="1"/>
    <col min="12039" max="12039" width="11.140625" style="118" customWidth="1"/>
    <col min="12040" max="12040" width="13.28515625" style="118" customWidth="1"/>
    <col min="12041" max="12041" width="46.28515625" style="118" customWidth="1"/>
    <col min="12042" max="12042" width="11.42578125" style="118" customWidth="1"/>
    <col min="12043" max="12288" width="9.140625" style="118"/>
    <col min="12289" max="12289" width="6.42578125" style="118" customWidth="1"/>
    <col min="12290" max="12290" width="40.7109375" style="118" customWidth="1"/>
    <col min="12291" max="12291" width="68.85546875" style="118" customWidth="1"/>
    <col min="12292" max="12292" width="27.28515625" style="118" customWidth="1"/>
    <col min="12293" max="12293" width="14" style="118" customWidth="1"/>
    <col min="12294" max="12294" width="16.140625" style="118" customWidth="1"/>
    <col min="12295" max="12295" width="11.140625" style="118" customWidth="1"/>
    <col min="12296" max="12296" width="13.28515625" style="118" customWidth="1"/>
    <col min="12297" max="12297" width="46.28515625" style="118" customWidth="1"/>
    <col min="12298" max="12298" width="11.42578125" style="118" customWidth="1"/>
    <col min="12299" max="12544" width="9.140625" style="118"/>
    <col min="12545" max="12545" width="6.42578125" style="118" customWidth="1"/>
    <col min="12546" max="12546" width="40.7109375" style="118" customWidth="1"/>
    <col min="12547" max="12547" width="68.85546875" style="118" customWidth="1"/>
    <col min="12548" max="12548" width="27.28515625" style="118" customWidth="1"/>
    <col min="12549" max="12549" width="14" style="118" customWidth="1"/>
    <col min="12550" max="12550" width="16.140625" style="118" customWidth="1"/>
    <col min="12551" max="12551" width="11.140625" style="118" customWidth="1"/>
    <col min="12552" max="12552" width="13.28515625" style="118" customWidth="1"/>
    <col min="12553" max="12553" width="46.28515625" style="118" customWidth="1"/>
    <col min="12554" max="12554" width="11.42578125" style="118" customWidth="1"/>
    <col min="12555" max="12800" width="9.140625" style="118"/>
    <col min="12801" max="12801" width="6.42578125" style="118" customWidth="1"/>
    <col min="12802" max="12802" width="40.7109375" style="118" customWidth="1"/>
    <col min="12803" max="12803" width="68.85546875" style="118" customWidth="1"/>
    <col min="12804" max="12804" width="27.28515625" style="118" customWidth="1"/>
    <col min="12805" max="12805" width="14" style="118" customWidth="1"/>
    <col min="12806" max="12806" width="16.140625" style="118" customWidth="1"/>
    <col min="12807" max="12807" width="11.140625" style="118" customWidth="1"/>
    <col min="12808" max="12808" width="13.28515625" style="118" customWidth="1"/>
    <col min="12809" max="12809" width="46.28515625" style="118" customWidth="1"/>
    <col min="12810" max="12810" width="11.42578125" style="118" customWidth="1"/>
    <col min="12811" max="13056" width="9.140625" style="118"/>
    <col min="13057" max="13057" width="6.42578125" style="118" customWidth="1"/>
    <col min="13058" max="13058" width="40.7109375" style="118" customWidth="1"/>
    <col min="13059" max="13059" width="68.85546875" style="118" customWidth="1"/>
    <col min="13060" max="13060" width="27.28515625" style="118" customWidth="1"/>
    <col min="13061" max="13061" width="14" style="118" customWidth="1"/>
    <col min="13062" max="13062" width="16.140625" style="118" customWidth="1"/>
    <col min="13063" max="13063" width="11.140625" style="118" customWidth="1"/>
    <col min="13064" max="13064" width="13.28515625" style="118" customWidth="1"/>
    <col min="13065" max="13065" width="46.28515625" style="118" customWidth="1"/>
    <col min="13066" max="13066" width="11.42578125" style="118" customWidth="1"/>
    <col min="13067" max="13312" width="9.140625" style="118"/>
    <col min="13313" max="13313" width="6.42578125" style="118" customWidth="1"/>
    <col min="13314" max="13314" width="40.7109375" style="118" customWidth="1"/>
    <col min="13315" max="13315" width="68.85546875" style="118" customWidth="1"/>
    <col min="13316" max="13316" width="27.28515625" style="118" customWidth="1"/>
    <col min="13317" max="13317" width="14" style="118" customWidth="1"/>
    <col min="13318" max="13318" width="16.140625" style="118" customWidth="1"/>
    <col min="13319" max="13319" width="11.140625" style="118" customWidth="1"/>
    <col min="13320" max="13320" width="13.28515625" style="118" customWidth="1"/>
    <col min="13321" max="13321" width="46.28515625" style="118" customWidth="1"/>
    <col min="13322" max="13322" width="11.42578125" style="118" customWidth="1"/>
    <col min="13323" max="13568" width="9.140625" style="118"/>
    <col min="13569" max="13569" width="6.42578125" style="118" customWidth="1"/>
    <col min="13570" max="13570" width="40.7109375" style="118" customWidth="1"/>
    <col min="13571" max="13571" width="68.85546875" style="118" customWidth="1"/>
    <col min="13572" max="13572" width="27.28515625" style="118" customWidth="1"/>
    <col min="13573" max="13573" width="14" style="118" customWidth="1"/>
    <col min="13574" max="13574" width="16.140625" style="118" customWidth="1"/>
    <col min="13575" max="13575" width="11.140625" style="118" customWidth="1"/>
    <col min="13576" max="13576" width="13.28515625" style="118" customWidth="1"/>
    <col min="13577" max="13577" width="46.28515625" style="118" customWidth="1"/>
    <col min="13578" max="13578" width="11.42578125" style="118" customWidth="1"/>
    <col min="13579" max="13824" width="9.140625" style="118"/>
    <col min="13825" max="13825" width="6.42578125" style="118" customWidth="1"/>
    <col min="13826" max="13826" width="40.7109375" style="118" customWidth="1"/>
    <col min="13827" max="13827" width="68.85546875" style="118" customWidth="1"/>
    <col min="13828" max="13828" width="27.28515625" style="118" customWidth="1"/>
    <col min="13829" max="13829" width="14" style="118" customWidth="1"/>
    <col min="13830" max="13830" width="16.140625" style="118" customWidth="1"/>
    <col min="13831" max="13831" width="11.140625" style="118" customWidth="1"/>
    <col min="13832" max="13832" width="13.28515625" style="118" customWidth="1"/>
    <col min="13833" max="13833" width="46.28515625" style="118" customWidth="1"/>
    <col min="13834" max="13834" width="11.42578125" style="118" customWidth="1"/>
    <col min="13835" max="14080" width="9.140625" style="118"/>
    <col min="14081" max="14081" width="6.42578125" style="118" customWidth="1"/>
    <col min="14082" max="14082" width="40.7109375" style="118" customWidth="1"/>
    <col min="14083" max="14083" width="68.85546875" style="118" customWidth="1"/>
    <col min="14084" max="14084" width="27.28515625" style="118" customWidth="1"/>
    <col min="14085" max="14085" width="14" style="118" customWidth="1"/>
    <col min="14086" max="14086" width="16.140625" style="118" customWidth="1"/>
    <col min="14087" max="14087" width="11.140625" style="118" customWidth="1"/>
    <col min="14088" max="14088" width="13.28515625" style="118" customWidth="1"/>
    <col min="14089" max="14089" width="46.28515625" style="118" customWidth="1"/>
    <col min="14090" max="14090" width="11.42578125" style="118" customWidth="1"/>
    <col min="14091" max="14336" width="9.140625" style="118"/>
    <col min="14337" max="14337" width="6.42578125" style="118" customWidth="1"/>
    <col min="14338" max="14338" width="40.7109375" style="118" customWidth="1"/>
    <col min="14339" max="14339" width="68.85546875" style="118" customWidth="1"/>
    <col min="14340" max="14340" width="27.28515625" style="118" customWidth="1"/>
    <col min="14341" max="14341" width="14" style="118" customWidth="1"/>
    <col min="14342" max="14342" width="16.140625" style="118" customWidth="1"/>
    <col min="14343" max="14343" width="11.140625" style="118" customWidth="1"/>
    <col min="14344" max="14344" width="13.28515625" style="118" customWidth="1"/>
    <col min="14345" max="14345" width="46.28515625" style="118" customWidth="1"/>
    <col min="14346" max="14346" width="11.42578125" style="118" customWidth="1"/>
    <col min="14347" max="14592" width="9.140625" style="118"/>
    <col min="14593" max="14593" width="6.42578125" style="118" customWidth="1"/>
    <col min="14594" max="14594" width="40.7109375" style="118" customWidth="1"/>
    <col min="14595" max="14595" width="68.85546875" style="118" customWidth="1"/>
    <col min="14596" max="14596" width="27.28515625" style="118" customWidth="1"/>
    <col min="14597" max="14597" width="14" style="118" customWidth="1"/>
    <col min="14598" max="14598" width="16.140625" style="118" customWidth="1"/>
    <col min="14599" max="14599" width="11.140625" style="118" customWidth="1"/>
    <col min="14600" max="14600" width="13.28515625" style="118" customWidth="1"/>
    <col min="14601" max="14601" width="46.28515625" style="118" customWidth="1"/>
    <col min="14602" max="14602" width="11.42578125" style="118" customWidth="1"/>
    <col min="14603" max="14848" width="9.140625" style="118"/>
    <col min="14849" max="14849" width="6.42578125" style="118" customWidth="1"/>
    <col min="14850" max="14850" width="40.7109375" style="118" customWidth="1"/>
    <col min="14851" max="14851" width="68.85546875" style="118" customWidth="1"/>
    <col min="14852" max="14852" width="27.28515625" style="118" customWidth="1"/>
    <col min="14853" max="14853" width="14" style="118" customWidth="1"/>
    <col min="14854" max="14854" width="16.140625" style="118" customWidth="1"/>
    <col min="14855" max="14855" width="11.140625" style="118" customWidth="1"/>
    <col min="14856" max="14856" width="13.28515625" style="118" customWidth="1"/>
    <col min="14857" max="14857" width="46.28515625" style="118" customWidth="1"/>
    <col min="14858" max="14858" width="11.42578125" style="118" customWidth="1"/>
    <col min="14859" max="15104" width="9.140625" style="118"/>
    <col min="15105" max="15105" width="6.42578125" style="118" customWidth="1"/>
    <col min="15106" max="15106" width="40.7109375" style="118" customWidth="1"/>
    <col min="15107" max="15107" width="68.85546875" style="118" customWidth="1"/>
    <col min="15108" max="15108" width="27.28515625" style="118" customWidth="1"/>
    <col min="15109" max="15109" width="14" style="118" customWidth="1"/>
    <col min="15110" max="15110" width="16.140625" style="118" customWidth="1"/>
    <col min="15111" max="15111" width="11.140625" style="118" customWidth="1"/>
    <col min="15112" max="15112" width="13.28515625" style="118" customWidth="1"/>
    <col min="15113" max="15113" width="46.28515625" style="118" customWidth="1"/>
    <col min="15114" max="15114" width="11.42578125" style="118" customWidth="1"/>
    <col min="15115" max="15360" width="9.140625" style="118"/>
    <col min="15361" max="15361" width="6.42578125" style="118" customWidth="1"/>
    <col min="15362" max="15362" width="40.7109375" style="118" customWidth="1"/>
    <col min="15363" max="15363" width="68.85546875" style="118" customWidth="1"/>
    <col min="15364" max="15364" width="27.28515625" style="118" customWidth="1"/>
    <col min="15365" max="15365" width="14" style="118" customWidth="1"/>
    <col min="15366" max="15366" width="16.140625" style="118" customWidth="1"/>
    <col min="15367" max="15367" width="11.140625" style="118" customWidth="1"/>
    <col min="15368" max="15368" width="13.28515625" style="118" customWidth="1"/>
    <col min="15369" max="15369" width="46.28515625" style="118" customWidth="1"/>
    <col min="15370" max="15370" width="11.42578125" style="118" customWidth="1"/>
    <col min="15371" max="15616" width="9.140625" style="118"/>
    <col min="15617" max="15617" width="6.42578125" style="118" customWidth="1"/>
    <col min="15618" max="15618" width="40.7109375" style="118" customWidth="1"/>
    <col min="15619" max="15619" width="68.85546875" style="118" customWidth="1"/>
    <col min="15620" max="15620" width="27.28515625" style="118" customWidth="1"/>
    <col min="15621" max="15621" width="14" style="118" customWidth="1"/>
    <col min="15622" max="15622" width="16.140625" style="118" customWidth="1"/>
    <col min="15623" max="15623" width="11.140625" style="118" customWidth="1"/>
    <col min="15624" max="15624" width="13.28515625" style="118" customWidth="1"/>
    <col min="15625" max="15625" width="46.28515625" style="118" customWidth="1"/>
    <col min="15626" max="15626" width="11.42578125" style="118" customWidth="1"/>
    <col min="15627" max="15872" width="9.140625" style="118"/>
    <col min="15873" max="15873" width="6.42578125" style="118" customWidth="1"/>
    <col min="15874" max="15874" width="40.7109375" style="118" customWidth="1"/>
    <col min="15875" max="15875" width="68.85546875" style="118" customWidth="1"/>
    <col min="15876" max="15876" width="27.28515625" style="118" customWidth="1"/>
    <col min="15877" max="15877" width="14" style="118" customWidth="1"/>
    <col min="15878" max="15878" width="16.140625" style="118" customWidth="1"/>
    <col min="15879" max="15879" width="11.140625" style="118" customWidth="1"/>
    <col min="15880" max="15880" width="13.28515625" style="118" customWidth="1"/>
    <col min="15881" max="15881" width="46.28515625" style="118" customWidth="1"/>
    <col min="15882" max="15882" width="11.42578125" style="118" customWidth="1"/>
    <col min="15883" max="16128" width="9.140625" style="118"/>
    <col min="16129" max="16129" width="6.42578125" style="118" customWidth="1"/>
    <col min="16130" max="16130" width="40.7109375" style="118" customWidth="1"/>
    <col min="16131" max="16131" width="68.85546875" style="118" customWidth="1"/>
    <col min="16132" max="16132" width="27.28515625" style="118" customWidth="1"/>
    <col min="16133" max="16133" width="14" style="118" customWidth="1"/>
    <col min="16134" max="16134" width="16.140625" style="118" customWidth="1"/>
    <col min="16135" max="16135" width="11.140625" style="118" customWidth="1"/>
    <col min="16136" max="16136" width="13.28515625" style="118" customWidth="1"/>
    <col min="16137" max="16137" width="46.28515625" style="118" customWidth="1"/>
    <col min="16138" max="16138" width="11.42578125" style="118" customWidth="1"/>
    <col min="16139" max="16384" width="9.140625" style="118"/>
  </cols>
  <sheetData>
    <row r="1" spans="1:10">
      <c r="F1" s="119"/>
      <c r="G1" s="119"/>
      <c r="H1" s="119"/>
    </row>
    <row r="2" spans="1:10" ht="18.75">
      <c r="A2" s="120"/>
      <c r="B2" s="120"/>
      <c r="C2" s="120"/>
      <c r="D2" s="120"/>
      <c r="E2" s="120"/>
      <c r="F2" s="359" t="s">
        <v>196</v>
      </c>
      <c r="G2" s="359"/>
      <c r="H2" s="359"/>
    </row>
    <row r="3" spans="1:10" ht="18.75">
      <c r="A3" s="120"/>
      <c r="B3" s="120"/>
      <c r="C3" s="120"/>
      <c r="D3" s="120"/>
      <c r="E3" s="120"/>
      <c r="F3" s="262"/>
      <c r="G3" s="262"/>
      <c r="H3" s="262"/>
    </row>
    <row r="4" spans="1:10" ht="87.75" customHeight="1">
      <c r="A4" s="360" t="s">
        <v>395</v>
      </c>
      <c r="B4" s="360"/>
      <c r="C4" s="360"/>
      <c r="D4" s="360"/>
      <c r="E4" s="360"/>
      <c r="F4" s="360"/>
      <c r="G4" s="360"/>
      <c r="H4" s="360"/>
    </row>
    <row r="5" spans="1:10" ht="27">
      <c r="A5" s="121"/>
      <c r="B5" s="121"/>
      <c r="C5" s="121"/>
      <c r="D5" s="121"/>
      <c r="E5" s="121"/>
      <c r="F5" s="121"/>
      <c r="G5" s="121"/>
      <c r="H5" s="121"/>
    </row>
    <row r="6" spans="1:10" ht="60">
      <c r="A6" s="122" t="s">
        <v>0</v>
      </c>
      <c r="B6" s="122" t="s">
        <v>197</v>
      </c>
      <c r="C6" s="122" t="s">
        <v>155</v>
      </c>
      <c r="D6" s="122" t="s">
        <v>386</v>
      </c>
      <c r="E6" s="122" t="s">
        <v>387</v>
      </c>
      <c r="F6" s="123" t="s">
        <v>198</v>
      </c>
      <c r="G6" s="122" t="s">
        <v>156</v>
      </c>
      <c r="H6" s="122" t="s">
        <v>157</v>
      </c>
    </row>
    <row r="7" spans="1:10">
      <c r="A7" s="122">
        <v>1</v>
      </c>
      <c r="B7" s="122">
        <v>2</v>
      </c>
      <c r="C7" s="122">
        <v>3</v>
      </c>
      <c r="D7" s="122">
        <v>4</v>
      </c>
      <c r="E7" s="122">
        <v>5</v>
      </c>
      <c r="F7" s="123">
        <v>6</v>
      </c>
      <c r="G7" s="122">
        <v>7</v>
      </c>
      <c r="H7" s="122">
        <v>8</v>
      </c>
    </row>
    <row r="8" spans="1:10" ht="18.75">
      <c r="A8" s="124"/>
      <c r="B8" s="125" t="s">
        <v>158</v>
      </c>
      <c r="C8" s="124"/>
      <c r="D8" s="124"/>
      <c r="E8" s="124"/>
      <c r="F8" s="124"/>
      <c r="G8" s="124"/>
      <c r="H8" s="126"/>
    </row>
    <row r="9" spans="1:10" ht="47.25">
      <c r="A9" s="127"/>
      <c r="B9" s="128" t="s">
        <v>199</v>
      </c>
      <c r="C9" s="128" t="s">
        <v>200</v>
      </c>
      <c r="D9" s="128"/>
      <c r="E9" s="128"/>
      <c r="F9" s="129" t="s">
        <v>75</v>
      </c>
      <c r="G9" s="130">
        <f>G10+G11+G12+G13</f>
        <v>3</v>
      </c>
      <c r="H9" s="131">
        <f>H10+H11+H12+H13</f>
        <v>0.15000000000000002</v>
      </c>
    </row>
    <row r="10" spans="1:10" ht="75">
      <c r="A10" s="132" t="s">
        <v>159</v>
      </c>
      <c r="B10" s="133" t="s">
        <v>201</v>
      </c>
      <c r="C10" s="133" t="s">
        <v>202</v>
      </c>
      <c r="D10" s="133" t="s">
        <v>388</v>
      </c>
      <c r="E10" s="266">
        <v>0.25</v>
      </c>
      <c r="F10" s="134" t="s">
        <v>211</v>
      </c>
      <c r="G10" s="135" t="str">
        <f>IF(F10="да","1",IF(F10="нет","0"))</f>
        <v>0</v>
      </c>
      <c r="H10" s="136">
        <f>IF(F10="да",0.05,IF(F10="нет",0,""))</f>
        <v>0</v>
      </c>
    </row>
    <row r="11" spans="1:10" ht="135">
      <c r="A11" s="137" t="s">
        <v>160</v>
      </c>
      <c r="B11" s="138" t="s">
        <v>204</v>
      </c>
      <c r="C11" s="265" t="s">
        <v>205</v>
      </c>
      <c r="D11" s="133" t="s">
        <v>388</v>
      </c>
      <c r="E11" s="267">
        <v>0.25</v>
      </c>
      <c r="F11" s="139" t="s">
        <v>203</v>
      </c>
      <c r="G11" s="135" t="str">
        <f>IF(F11="да","1",IF(F11="нет","0"))</f>
        <v>1</v>
      </c>
      <c r="H11" s="136">
        <f>IF(F11="да",0.05,IF(F11="нет",0,""))</f>
        <v>0.05</v>
      </c>
    </row>
    <row r="12" spans="1:10" ht="75">
      <c r="A12" s="137" t="s">
        <v>161</v>
      </c>
      <c r="B12" s="133" t="s">
        <v>206</v>
      </c>
      <c r="C12" s="138" t="s">
        <v>207</v>
      </c>
      <c r="D12" s="133" t="s">
        <v>388</v>
      </c>
      <c r="E12" s="267">
        <v>0.25</v>
      </c>
      <c r="F12" s="139" t="s">
        <v>203</v>
      </c>
      <c r="G12" s="135" t="str">
        <f>IF(F12="да","1",IF(F12="нет","0"))</f>
        <v>1</v>
      </c>
      <c r="H12" s="136">
        <f>IF(F12="да",0.05,IF(F12="нет",0,""))</f>
        <v>0.05</v>
      </c>
    </row>
    <row r="13" spans="1:10" ht="90">
      <c r="A13" s="263" t="s">
        <v>162</v>
      </c>
      <c r="B13" s="140" t="s">
        <v>208</v>
      </c>
      <c r="C13" s="264" t="s">
        <v>209</v>
      </c>
      <c r="D13" s="133" t="s">
        <v>388</v>
      </c>
      <c r="E13" s="267">
        <v>0.25</v>
      </c>
      <c r="F13" s="141" t="s">
        <v>203</v>
      </c>
      <c r="G13" s="135" t="str">
        <f>IF(F13="да","1",IF(F13="нет","0"))</f>
        <v>1</v>
      </c>
      <c r="H13" s="136">
        <f>IF(F13="да",0.05,IF(F13="нет",0,""))</f>
        <v>0.05</v>
      </c>
    </row>
    <row r="14" spans="1:10" ht="15.75">
      <c r="A14" s="127"/>
      <c r="B14" s="128" t="s">
        <v>163</v>
      </c>
      <c r="C14" s="128" t="s">
        <v>241</v>
      </c>
      <c r="D14" s="147"/>
      <c r="E14" s="147"/>
      <c r="F14" s="142" t="s">
        <v>75</v>
      </c>
      <c r="G14" s="130">
        <f>G15+G16+G17+G18</f>
        <v>3.75</v>
      </c>
      <c r="H14" s="131">
        <f>H15+H16+H17+H18</f>
        <v>7.5000000000000011E-2</v>
      </c>
    </row>
    <row r="15" spans="1:10" ht="135">
      <c r="A15" s="132" t="s">
        <v>164</v>
      </c>
      <c r="B15" s="138" t="s">
        <v>210</v>
      </c>
      <c r="C15" s="138" t="s">
        <v>389</v>
      </c>
      <c r="D15" s="133" t="s">
        <v>388</v>
      </c>
      <c r="E15" s="268">
        <v>0.4</v>
      </c>
      <c r="F15" s="139" t="s">
        <v>203</v>
      </c>
      <c r="G15" s="135" t="str">
        <f>IF(F15="да","1,25",IF(F15="нет","0"))</f>
        <v>1,25</v>
      </c>
      <c r="H15" s="136">
        <f>IF(F15="да",0.025,IF(F15="нет",0,""))</f>
        <v>2.5000000000000001E-2</v>
      </c>
    </row>
    <row r="16" spans="1:10" ht="135">
      <c r="A16" s="132" t="s">
        <v>165</v>
      </c>
      <c r="B16" s="138" t="s">
        <v>212</v>
      </c>
      <c r="C16" s="138" t="s">
        <v>213</v>
      </c>
      <c r="D16" s="133" t="s">
        <v>388</v>
      </c>
      <c r="E16" s="268">
        <v>0.4</v>
      </c>
      <c r="F16" s="139" t="s">
        <v>203</v>
      </c>
      <c r="G16" s="135" t="str">
        <f>IF(F16="да","1,25",IF(F16="нет","0"))</f>
        <v>1,25</v>
      </c>
      <c r="H16" s="136">
        <f>IF(F16="да",0.025,IF(F16="нет",0,""))</f>
        <v>2.5000000000000001E-2</v>
      </c>
      <c r="I16" s="143"/>
      <c r="J16" s="143"/>
    </row>
    <row r="17" spans="1:9" ht="105">
      <c r="A17" s="137" t="s">
        <v>166</v>
      </c>
      <c r="B17" s="133" t="s">
        <v>214</v>
      </c>
      <c r="C17" s="138" t="s">
        <v>215</v>
      </c>
      <c r="D17" s="133" t="s">
        <v>388</v>
      </c>
      <c r="E17" s="268">
        <v>0.1</v>
      </c>
      <c r="F17" s="139" t="s">
        <v>203</v>
      </c>
      <c r="G17" s="135" t="str">
        <f>IF(F17="да","1,25",IF(F17="нет","0"))</f>
        <v>1,25</v>
      </c>
      <c r="H17" s="136">
        <f>IF(F17="да",0.025,IF(F17="нет",0,""))</f>
        <v>2.5000000000000001E-2</v>
      </c>
    </row>
    <row r="18" spans="1:9" ht="105">
      <c r="A18" s="137" t="s">
        <v>167</v>
      </c>
      <c r="B18" s="133" t="s">
        <v>216</v>
      </c>
      <c r="C18" s="133" t="s">
        <v>217</v>
      </c>
      <c r="D18" s="133" t="s">
        <v>388</v>
      </c>
      <c r="E18" s="266">
        <v>0.1</v>
      </c>
      <c r="F18" s="139" t="s">
        <v>211</v>
      </c>
      <c r="G18" s="135" t="str">
        <f>IF(F18="да","1,25",IF(F18="нет","0"))</f>
        <v>0</v>
      </c>
      <c r="H18" s="136">
        <f>IF(F18="да",0.025,IF(F18="нет",0,""))</f>
        <v>0</v>
      </c>
    </row>
    <row r="19" spans="1:9" ht="33">
      <c r="A19" s="125"/>
      <c r="B19" s="125" t="s">
        <v>168</v>
      </c>
      <c r="C19" s="125"/>
      <c r="D19" s="125"/>
      <c r="E19" s="125"/>
      <c r="F19" s="144"/>
      <c r="G19" s="144"/>
      <c r="H19" s="145"/>
    </row>
    <row r="20" spans="1:9" ht="31.5">
      <c r="A20" s="146"/>
      <c r="B20" s="147" t="s">
        <v>169</v>
      </c>
      <c r="C20" s="146" t="s">
        <v>390</v>
      </c>
      <c r="D20" s="146"/>
      <c r="E20" s="146"/>
      <c r="F20" s="129" t="s">
        <v>75</v>
      </c>
      <c r="G20" s="148">
        <f>G21+G22+G23</f>
        <v>3</v>
      </c>
      <c r="H20" s="149">
        <f>H21+H22+H23</f>
        <v>0.2</v>
      </c>
    </row>
    <row r="21" spans="1:9" ht="90">
      <c r="A21" s="137" t="s">
        <v>170</v>
      </c>
      <c r="B21" s="138" t="s">
        <v>218</v>
      </c>
      <c r="C21" s="138" t="s">
        <v>219</v>
      </c>
      <c r="D21" s="133" t="s">
        <v>388</v>
      </c>
      <c r="E21" s="268">
        <v>0.4</v>
      </c>
      <c r="F21" s="139" t="s">
        <v>203</v>
      </c>
      <c r="G21" s="135" t="str">
        <f>IF(F21="да","1",IF(F21="нет","0"))</f>
        <v>1</v>
      </c>
      <c r="H21" s="150">
        <f>IF(F21="да",0.08,IF(F21="нет",0,""))</f>
        <v>0.08</v>
      </c>
    </row>
    <row r="22" spans="1:9" ht="105">
      <c r="A22" s="152" t="s">
        <v>171</v>
      </c>
      <c r="B22" s="265" t="s">
        <v>220</v>
      </c>
      <c r="C22" s="265" t="s">
        <v>221</v>
      </c>
      <c r="D22" s="265" t="s">
        <v>391</v>
      </c>
      <c r="E22" s="268">
        <v>0.4</v>
      </c>
      <c r="F22" s="153" t="s">
        <v>203</v>
      </c>
      <c r="G22" s="135" t="str">
        <f>IF(F22="да","1",IF(F22="нет","0"))</f>
        <v>1</v>
      </c>
      <c r="H22" s="136">
        <f>IF(F22="да",0.08,IF(F22="нет",0,""))</f>
        <v>0.08</v>
      </c>
    </row>
    <row r="23" spans="1:9" ht="300">
      <c r="A23" s="137" t="s">
        <v>172</v>
      </c>
      <c r="B23" s="138" t="s">
        <v>222</v>
      </c>
      <c r="C23" s="138" t="s">
        <v>223</v>
      </c>
      <c r="D23" s="133" t="s">
        <v>388</v>
      </c>
      <c r="E23" s="268">
        <v>0.2</v>
      </c>
      <c r="F23" s="139" t="s">
        <v>203</v>
      </c>
      <c r="G23" s="135" t="str">
        <f>IF(F23="да","1",IF(F23="нет","0"))</f>
        <v>1</v>
      </c>
      <c r="H23" s="136">
        <f>IF(F23="да",0.04,IF(F23="нет",0,""))</f>
        <v>0.04</v>
      </c>
    </row>
    <row r="24" spans="1:9" ht="15.75">
      <c r="A24" s="154"/>
      <c r="B24" s="155" t="s">
        <v>173</v>
      </c>
      <c r="C24" s="156" t="s">
        <v>392</v>
      </c>
      <c r="D24" s="156"/>
      <c r="E24" s="156"/>
      <c r="F24" s="129" t="s">
        <v>75</v>
      </c>
      <c r="G24" s="157">
        <f>G25+G26+G27</f>
        <v>2.1710666666666665</v>
      </c>
      <c r="H24" s="131">
        <f>H25+H26+H27</f>
        <v>0.36184444444444441</v>
      </c>
    </row>
    <row r="25" spans="1:9" ht="90">
      <c r="A25" s="137" t="s">
        <v>174</v>
      </c>
      <c r="B25" s="138" t="s">
        <v>224</v>
      </c>
      <c r="C25" s="138" t="s">
        <v>225</v>
      </c>
      <c r="D25" s="133" t="s">
        <v>388</v>
      </c>
      <c r="E25" s="268">
        <v>0.3</v>
      </c>
      <c r="F25" s="158">
        <v>83.3</v>
      </c>
      <c r="G25" s="159">
        <f>F25/100</f>
        <v>0.83299999999999996</v>
      </c>
      <c r="H25" s="160">
        <f>50%/3*G25</f>
        <v>0.13883333333333331</v>
      </c>
      <c r="I25" s="143"/>
    </row>
    <row r="26" spans="1:9" ht="105">
      <c r="A26" s="137" t="s">
        <v>175</v>
      </c>
      <c r="B26" s="138" t="s">
        <v>226</v>
      </c>
      <c r="C26" s="151" t="s">
        <v>227</v>
      </c>
      <c r="D26" s="133" t="s">
        <v>388</v>
      </c>
      <c r="E26" s="269">
        <v>0.4</v>
      </c>
      <c r="F26" s="158">
        <v>57.14</v>
      </c>
      <c r="G26" s="159">
        <f>F26/100</f>
        <v>0.57140000000000002</v>
      </c>
      <c r="H26" s="160">
        <f>50%/3*G26</f>
        <v>9.5233333333333337E-2</v>
      </c>
      <c r="I26" s="143"/>
    </row>
    <row r="27" spans="1:9" ht="165">
      <c r="A27" s="361" t="s">
        <v>228</v>
      </c>
      <c r="B27" s="364" t="s">
        <v>229</v>
      </c>
      <c r="C27" s="138" t="s">
        <v>393</v>
      </c>
      <c r="D27" s="138"/>
      <c r="E27" s="268">
        <v>0.3</v>
      </c>
      <c r="F27" s="158">
        <f>(F28+F29+F30)/3</f>
        <v>76.666666666666671</v>
      </c>
      <c r="G27" s="159">
        <f>F27/100</f>
        <v>0.76666666666666672</v>
      </c>
      <c r="H27" s="160">
        <f>50%/3*G27</f>
        <v>0.12777777777777777</v>
      </c>
    </row>
    <row r="28" spans="1:9" ht="75">
      <c r="A28" s="362"/>
      <c r="B28" s="365"/>
      <c r="C28" s="138" t="s">
        <v>230</v>
      </c>
      <c r="D28" s="133" t="s">
        <v>388</v>
      </c>
      <c r="E28" s="138"/>
      <c r="F28" s="158">
        <v>66.7</v>
      </c>
      <c r="G28" s="159" t="s">
        <v>74</v>
      </c>
      <c r="H28" s="160" t="s">
        <v>74</v>
      </c>
    </row>
    <row r="29" spans="1:9" ht="45">
      <c r="A29" s="362"/>
      <c r="B29" s="365"/>
      <c r="C29" s="138" t="s">
        <v>231</v>
      </c>
      <c r="D29" s="265" t="s">
        <v>391</v>
      </c>
      <c r="E29" s="138"/>
      <c r="F29" s="158">
        <v>63.3</v>
      </c>
      <c r="G29" s="159" t="s">
        <v>74</v>
      </c>
      <c r="H29" s="160" t="s">
        <v>74</v>
      </c>
    </row>
    <row r="30" spans="1:9" ht="60">
      <c r="A30" s="363"/>
      <c r="B30" s="366"/>
      <c r="C30" s="138" t="s">
        <v>394</v>
      </c>
      <c r="D30" s="265" t="s">
        <v>391</v>
      </c>
      <c r="E30" s="138"/>
      <c r="F30" s="158">
        <v>100</v>
      </c>
      <c r="G30" s="159" t="s">
        <v>75</v>
      </c>
      <c r="H30" s="160" t="s">
        <v>75</v>
      </c>
    </row>
    <row r="31" spans="1:9" ht="15.75">
      <c r="A31" s="161"/>
      <c r="B31" s="161"/>
      <c r="C31" s="162" t="s">
        <v>176</v>
      </c>
      <c r="D31" s="162"/>
      <c r="E31" s="162"/>
      <c r="F31" s="163" t="s">
        <v>75</v>
      </c>
      <c r="G31" s="164">
        <f>G24+G20+G14+G9</f>
        <v>11.921066666666666</v>
      </c>
      <c r="H31" s="165">
        <f>H24+H20+H14+H9</f>
        <v>0.78684444444444435</v>
      </c>
    </row>
    <row r="32" spans="1:9">
      <c r="A32" s="166"/>
      <c r="B32" s="166"/>
      <c r="C32" s="167"/>
      <c r="D32" s="167"/>
      <c r="E32" s="167"/>
      <c r="F32" s="168"/>
      <c r="G32" s="169"/>
      <c r="H32" s="170"/>
    </row>
    <row r="33" spans="1:8">
      <c r="A33" s="166"/>
      <c r="B33" s="166" t="s">
        <v>232</v>
      </c>
      <c r="C33" s="167"/>
      <c r="D33" s="167"/>
      <c r="E33" s="167"/>
      <c r="F33" s="168"/>
      <c r="G33" s="169"/>
      <c r="H33" s="170"/>
    </row>
    <row r="34" spans="1:8">
      <c r="A34" s="166"/>
      <c r="B34" s="367" t="s">
        <v>233</v>
      </c>
      <c r="C34" s="367"/>
      <c r="D34" s="367"/>
      <c r="E34" s="367"/>
      <c r="F34" s="367"/>
      <c r="G34" s="367"/>
      <c r="H34" s="367"/>
    </row>
    <row r="35" spans="1:8">
      <c r="A35" s="166"/>
      <c r="B35" s="368" t="s">
        <v>234</v>
      </c>
      <c r="C35" s="368"/>
      <c r="D35" s="368"/>
      <c r="E35" s="368"/>
      <c r="F35" s="368"/>
      <c r="G35" s="368"/>
      <c r="H35" s="368"/>
    </row>
    <row r="36" spans="1:8" ht="25.5">
      <c r="A36" s="354" t="s">
        <v>177</v>
      </c>
      <c r="B36" s="355"/>
      <c r="C36" s="356"/>
      <c r="D36" s="261"/>
      <c r="E36" s="261"/>
      <c r="F36" s="357" t="str">
        <f>IF(0.85&lt;=H31,'[1]Соответствие баллов'!B7,IF(0.7&lt;=H31,'[1]Соответствие баллов'!B8,IF(0.5&lt;=H31,'[1]Соответствие баллов'!B9,IF(H31&lt;0.5,'[1]Соответствие баллов'!B10))))</f>
        <v>Умеренно эффективна</v>
      </c>
      <c r="G36" s="357"/>
      <c r="H36" s="358"/>
    </row>
  </sheetData>
  <mergeCells count="8">
    <mergeCell ref="A36:C36"/>
    <mergeCell ref="F36:H36"/>
    <mergeCell ref="F2:H2"/>
    <mergeCell ref="A4:H4"/>
    <mergeCell ref="A27:A30"/>
    <mergeCell ref="B27:B30"/>
    <mergeCell ref="B34:H34"/>
    <mergeCell ref="B35:H35"/>
  </mergeCells>
  <pageMargins left="0.7" right="0.7" top="0.75" bottom="0.75" header="0.3" footer="0.3"/>
  <pageSetup paperSize="9" scale="4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F13"/>
  <sheetViews>
    <sheetView view="pageBreakPreview" zoomScale="115" zoomScaleSheetLayoutView="115" workbookViewId="0">
      <selection activeCell="C10" sqref="C10:F10"/>
    </sheetView>
  </sheetViews>
  <sheetFormatPr defaultColWidth="9.140625" defaultRowHeight="15"/>
  <cols>
    <col min="1" max="1" width="14" style="109" customWidth="1"/>
    <col min="2" max="2" width="27.85546875" style="109" customWidth="1"/>
    <col min="3" max="3" width="16.85546875" style="109" customWidth="1"/>
    <col min="4" max="4" width="14.5703125" style="109" customWidth="1"/>
    <col min="5" max="5" width="9.85546875" style="109" customWidth="1"/>
    <col min="6" max="6" width="19.140625" style="109" customWidth="1"/>
    <col min="7" max="7" width="11.5703125" style="109" customWidth="1"/>
    <col min="8" max="8" width="11.42578125" style="109" customWidth="1"/>
    <col min="9" max="16384" width="9.140625" style="109"/>
  </cols>
  <sheetData>
    <row r="2" spans="1:6" ht="15" customHeight="1">
      <c r="D2" s="370" t="s">
        <v>235</v>
      </c>
      <c r="E2" s="370"/>
      <c r="F2" s="370"/>
    </row>
    <row r="3" spans="1:6" ht="15" customHeight="1">
      <c r="D3" s="110"/>
      <c r="E3" s="110"/>
      <c r="F3" s="110"/>
    </row>
    <row r="4" spans="1:6" ht="27">
      <c r="A4" s="371" t="s">
        <v>236</v>
      </c>
      <c r="B4" s="371"/>
      <c r="C4" s="371"/>
      <c r="D4" s="371"/>
      <c r="E4" s="371"/>
      <c r="F4" s="371"/>
    </row>
    <row r="5" spans="1:6" ht="8.25" customHeight="1"/>
    <row r="6" spans="1:6" ht="50.25" customHeight="1">
      <c r="A6" s="111" t="s">
        <v>178</v>
      </c>
      <c r="B6" s="111" t="s">
        <v>179</v>
      </c>
      <c r="C6" s="372" t="s">
        <v>237</v>
      </c>
      <c r="D6" s="373"/>
      <c r="E6" s="373"/>
      <c r="F6" s="374"/>
    </row>
    <row r="7" spans="1:6" ht="52.5" customHeight="1">
      <c r="A7" s="111" t="s">
        <v>180</v>
      </c>
      <c r="B7" s="112" t="s">
        <v>181</v>
      </c>
      <c r="C7" s="369" t="s">
        <v>182</v>
      </c>
      <c r="D7" s="369"/>
      <c r="E7" s="369"/>
      <c r="F7" s="369"/>
    </row>
    <row r="8" spans="1:6" ht="125.25" customHeight="1">
      <c r="A8" s="111" t="s">
        <v>183</v>
      </c>
      <c r="B8" s="112" t="s">
        <v>184</v>
      </c>
      <c r="C8" s="369" t="s">
        <v>238</v>
      </c>
      <c r="D8" s="369"/>
      <c r="E8" s="369"/>
      <c r="F8" s="369"/>
    </row>
    <row r="9" spans="1:6" ht="137.25" customHeight="1">
      <c r="A9" s="111" t="s">
        <v>185</v>
      </c>
      <c r="B9" s="112" t="s">
        <v>186</v>
      </c>
      <c r="C9" s="369" t="s">
        <v>239</v>
      </c>
      <c r="D9" s="369"/>
      <c r="E9" s="369"/>
      <c r="F9" s="369"/>
    </row>
    <row r="10" spans="1:6" ht="108" customHeight="1">
      <c r="A10" s="111" t="s">
        <v>187</v>
      </c>
      <c r="B10" s="112" t="s">
        <v>188</v>
      </c>
      <c r="C10" s="369" t="s">
        <v>240</v>
      </c>
      <c r="D10" s="369"/>
      <c r="E10" s="369"/>
      <c r="F10" s="369"/>
    </row>
    <row r="11" spans="1:6" ht="109.5" customHeight="1">
      <c r="A11" s="111" t="s">
        <v>189</v>
      </c>
      <c r="B11" s="112" t="s">
        <v>190</v>
      </c>
      <c r="C11" s="369" t="s">
        <v>191</v>
      </c>
      <c r="D11" s="369"/>
      <c r="E11" s="369"/>
      <c r="F11" s="369"/>
    </row>
    <row r="12" spans="1:6" ht="14.25" customHeight="1">
      <c r="A12" s="113"/>
      <c r="B12" s="114"/>
      <c r="C12" s="115"/>
      <c r="D12" s="115"/>
      <c r="E12" s="115"/>
      <c r="F12" s="115"/>
    </row>
    <row r="13" spans="1:6" ht="18.75">
      <c r="F13" s="116"/>
    </row>
  </sheetData>
  <mergeCells count="8">
    <mergeCell ref="C10:F10"/>
    <mergeCell ref="C11:F11"/>
    <mergeCell ref="D2:F2"/>
    <mergeCell ref="A4:F4"/>
    <mergeCell ref="C6:F6"/>
    <mergeCell ref="C7:F7"/>
    <mergeCell ref="C8:F8"/>
    <mergeCell ref="C9:F9"/>
  </mergeCells>
  <pageMargins left="0.78740157480314965" right="0.59055118110236227" top="0.55118110236220474" bottom="0.15748031496062992" header="0.31496062992125984" footer="0.31496062992125984"/>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64"/>
  <sheetViews>
    <sheetView view="pageBreakPreview" topLeftCell="B16" zoomScale="80" zoomScaleNormal="80" zoomScaleSheetLayoutView="80" workbookViewId="0">
      <selection activeCell="L42" sqref="L42"/>
    </sheetView>
  </sheetViews>
  <sheetFormatPr defaultColWidth="9.140625" defaultRowHeight="15"/>
  <cols>
    <col min="1" max="1" width="9.140625" style="67"/>
    <col min="2" max="2" width="39.42578125" style="13" customWidth="1"/>
    <col min="3" max="3" width="22.42578125" style="13" customWidth="1"/>
    <col min="4" max="4" width="17.85546875" style="13" customWidth="1"/>
    <col min="5" max="5" width="31.42578125" style="13" customWidth="1"/>
    <col min="6" max="6" width="12.5703125" style="13" customWidth="1"/>
    <col min="7" max="7" width="12.42578125" style="13" customWidth="1"/>
    <col min="8" max="8" width="15.140625" style="13" customWidth="1"/>
    <col min="9" max="9" width="12.140625" style="13" customWidth="1"/>
    <col min="10" max="10" width="15" style="13" customWidth="1"/>
    <col min="11" max="11" width="15.42578125" style="13" customWidth="1"/>
    <col min="12" max="14" width="9.140625" style="13"/>
    <col min="15" max="15" width="8.5703125" style="13" customWidth="1"/>
    <col min="16" max="16" width="9.140625" style="13" hidden="1" customWidth="1"/>
    <col min="17" max="16384" width="9.140625" style="13"/>
  </cols>
  <sheetData>
    <row r="1" spans="1:16" ht="24" customHeight="1">
      <c r="A1" s="10"/>
      <c r="B1" s="11"/>
      <c r="C1" s="11"/>
      <c r="D1" s="11"/>
      <c r="E1" s="11"/>
      <c r="F1" s="11"/>
      <c r="G1" s="11"/>
      <c r="H1" s="11"/>
      <c r="I1" s="11"/>
      <c r="J1" s="12"/>
      <c r="K1" s="395" t="s">
        <v>46</v>
      </c>
      <c r="L1" s="396"/>
      <c r="M1" s="396"/>
      <c r="N1" s="396"/>
      <c r="O1" s="396"/>
    </row>
    <row r="2" spans="1:16" ht="20.100000000000001" customHeight="1">
      <c r="A2" s="10"/>
      <c r="B2" s="11"/>
      <c r="C2" s="11"/>
      <c r="D2" s="11"/>
      <c r="E2" s="11"/>
      <c r="F2" s="11"/>
      <c r="G2" s="11"/>
      <c r="H2" s="11"/>
      <c r="I2" s="397" t="s">
        <v>47</v>
      </c>
      <c r="J2" s="396"/>
      <c r="K2" s="396"/>
      <c r="L2" s="396"/>
      <c r="M2" s="396"/>
      <c r="N2" s="396"/>
      <c r="O2" s="396"/>
    </row>
    <row r="3" spans="1:16" ht="35.1" customHeight="1">
      <c r="A3" s="10"/>
      <c r="B3" s="11"/>
      <c r="C3" s="11"/>
      <c r="D3" s="11"/>
      <c r="E3" s="11"/>
      <c r="F3" s="11"/>
      <c r="G3" s="11"/>
      <c r="H3" s="11"/>
      <c r="I3" s="11"/>
      <c r="J3" s="14"/>
      <c r="K3" s="15"/>
      <c r="L3" s="15"/>
      <c r="M3" s="15"/>
      <c r="N3" s="15"/>
      <c r="O3" s="16" t="s">
        <v>48</v>
      </c>
    </row>
    <row r="4" spans="1:16" ht="27.6" customHeight="1">
      <c r="A4" s="10"/>
      <c r="B4" s="11"/>
      <c r="C4" s="11"/>
      <c r="D4" s="11"/>
      <c r="E4" s="11"/>
      <c r="F4" s="11"/>
      <c r="G4" s="11"/>
      <c r="H4" s="11"/>
      <c r="I4" s="11"/>
      <c r="J4" s="12"/>
      <c r="K4" s="15"/>
      <c r="L4" s="15"/>
      <c r="M4" s="15"/>
      <c r="N4" s="15"/>
      <c r="O4" s="16" t="s">
        <v>49</v>
      </c>
    </row>
    <row r="5" spans="1:16" ht="18" hidden="1" customHeight="1">
      <c r="A5" s="10"/>
      <c r="B5" s="11"/>
      <c r="C5" s="11"/>
      <c r="D5" s="11"/>
      <c r="E5" s="11"/>
      <c r="F5" s="11"/>
      <c r="G5" s="11"/>
      <c r="H5" s="11"/>
      <c r="I5" s="11"/>
      <c r="J5" s="17"/>
      <c r="K5" s="18"/>
      <c r="L5" s="18"/>
      <c r="M5" s="18"/>
      <c r="N5" s="18"/>
      <c r="O5" s="18"/>
    </row>
    <row r="6" spans="1:16" ht="26.1" hidden="1" customHeight="1">
      <c r="A6" s="10"/>
      <c r="B6" s="11"/>
      <c r="C6" s="11"/>
      <c r="D6" s="11"/>
      <c r="E6" s="11"/>
      <c r="F6" s="11"/>
      <c r="G6" s="11"/>
      <c r="H6" s="11"/>
      <c r="I6" s="11"/>
      <c r="J6" s="19"/>
      <c r="K6" s="11"/>
      <c r="L6" s="11"/>
      <c r="M6" s="11"/>
      <c r="N6" s="11"/>
      <c r="O6" s="11"/>
    </row>
    <row r="7" spans="1:16" ht="34.35" customHeight="1">
      <c r="A7" s="398" t="s">
        <v>50</v>
      </c>
      <c r="B7" s="398"/>
      <c r="C7" s="398"/>
      <c r="D7" s="398"/>
      <c r="E7" s="398"/>
      <c r="F7" s="398"/>
      <c r="G7" s="398"/>
      <c r="H7" s="398"/>
      <c r="I7" s="398"/>
      <c r="J7" s="398"/>
      <c r="K7" s="398"/>
      <c r="L7" s="398"/>
      <c r="M7" s="398"/>
      <c r="N7" s="398"/>
      <c r="O7" s="398"/>
    </row>
    <row r="8" spans="1:16" ht="23.45" customHeight="1">
      <c r="A8" s="399" t="s">
        <v>51</v>
      </c>
      <c r="B8" s="399"/>
      <c r="C8" s="399"/>
      <c r="D8" s="399"/>
      <c r="E8" s="399"/>
      <c r="F8" s="399"/>
      <c r="G8" s="399"/>
      <c r="H8" s="399"/>
      <c r="I8" s="399"/>
      <c r="J8" s="399"/>
      <c r="K8" s="399"/>
      <c r="L8" s="399"/>
      <c r="M8" s="399"/>
      <c r="N8" s="399"/>
      <c r="O8" s="399"/>
    </row>
    <row r="9" spans="1:16" ht="79.5" customHeight="1">
      <c r="A9" s="390" t="s">
        <v>52</v>
      </c>
      <c r="B9" s="390" t="s">
        <v>53</v>
      </c>
      <c r="C9" s="390" t="s">
        <v>54</v>
      </c>
      <c r="D9" s="390" t="s">
        <v>55</v>
      </c>
      <c r="E9" s="390" t="s">
        <v>56</v>
      </c>
      <c r="F9" s="390" t="s">
        <v>5</v>
      </c>
      <c r="G9" s="390" t="s">
        <v>57</v>
      </c>
      <c r="H9" s="390" t="s">
        <v>58</v>
      </c>
      <c r="I9" s="390"/>
      <c r="J9" s="390"/>
      <c r="K9" s="390"/>
      <c r="L9" s="390" t="s">
        <v>59</v>
      </c>
      <c r="M9" s="390"/>
      <c r="N9" s="390"/>
      <c r="O9" s="390"/>
    </row>
    <row r="10" spans="1:16">
      <c r="A10" s="390"/>
      <c r="B10" s="390"/>
      <c r="C10" s="390"/>
      <c r="D10" s="390"/>
      <c r="E10" s="390"/>
      <c r="F10" s="390"/>
      <c r="G10" s="390"/>
      <c r="H10" s="390" t="s">
        <v>60</v>
      </c>
      <c r="I10" s="390" t="s">
        <v>61</v>
      </c>
      <c r="J10" s="390"/>
      <c r="K10" s="390"/>
      <c r="L10" s="390"/>
      <c r="M10" s="390"/>
      <c r="N10" s="390"/>
      <c r="O10" s="390"/>
    </row>
    <row r="11" spans="1:16" ht="24">
      <c r="A11" s="390"/>
      <c r="B11" s="390"/>
      <c r="C11" s="390"/>
      <c r="D11" s="390"/>
      <c r="E11" s="390"/>
      <c r="F11" s="390"/>
      <c r="G11" s="390"/>
      <c r="H11" s="390"/>
      <c r="I11" s="20" t="s">
        <v>24</v>
      </c>
      <c r="J11" s="20" t="s">
        <v>62</v>
      </c>
      <c r="K11" s="20" t="s">
        <v>23</v>
      </c>
      <c r="L11" s="20">
        <v>1</v>
      </c>
      <c r="M11" s="20">
        <v>2</v>
      </c>
      <c r="N11" s="20">
        <v>3</v>
      </c>
      <c r="O11" s="20">
        <v>4</v>
      </c>
    </row>
    <row r="12" spans="1:16">
      <c r="A12" s="20">
        <v>1</v>
      </c>
      <c r="B12" s="20">
        <v>2</v>
      </c>
      <c r="C12" s="20">
        <v>3</v>
      </c>
      <c r="D12" s="20">
        <v>4</v>
      </c>
      <c r="E12" s="20">
        <v>5</v>
      </c>
      <c r="F12" s="20">
        <v>6</v>
      </c>
      <c r="G12" s="20">
        <v>7</v>
      </c>
      <c r="H12" s="20">
        <v>8</v>
      </c>
      <c r="I12" s="20">
        <v>9</v>
      </c>
      <c r="J12" s="20">
        <v>10</v>
      </c>
      <c r="K12" s="20">
        <v>11</v>
      </c>
      <c r="L12" s="20">
        <v>12</v>
      </c>
      <c r="M12" s="20">
        <v>13</v>
      </c>
      <c r="N12" s="20">
        <v>14</v>
      </c>
      <c r="O12" s="20">
        <v>15</v>
      </c>
    </row>
    <row r="13" spans="1:16" ht="14.45" customHeight="1" thickBot="1">
      <c r="A13" s="20"/>
      <c r="B13" s="391" t="s">
        <v>27</v>
      </c>
      <c r="C13" s="392"/>
      <c r="D13" s="393"/>
      <c r="E13" s="393"/>
      <c r="F13" s="393"/>
      <c r="G13" s="393"/>
      <c r="H13" s="393"/>
      <c r="I13" s="393"/>
      <c r="J13" s="393"/>
      <c r="K13" s="393"/>
      <c r="L13" s="393"/>
      <c r="M13" s="393"/>
      <c r="N13" s="393"/>
      <c r="O13" s="393"/>
      <c r="P13" s="394"/>
    </row>
    <row r="14" spans="1:16" ht="36.6" customHeight="1">
      <c r="A14" s="378" t="s">
        <v>63</v>
      </c>
      <c r="B14" s="381" t="s">
        <v>64</v>
      </c>
      <c r="C14" s="21" t="s">
        <v>65</v>
      </c>
      <c r="D14" s="22" t="s">
        <v>66</v>
      </c>
      <c r="E14" s="384" t="s">
        <v>17</v>
      </c>
      <c r="F14" s="385" t="s">
        <v>67</v>
      </c>
      <c r="G14" s="384" t="s">
        <v>68</v>
      </c>
      <c r="H14" s="23">
        <f>SUM(I14:K14)</f>
        <v>10537.8</v>
      </c>
      <c r="I14" s="24">
        <v>0</v>
      </c>
      <c r="J14" s="25">
        <v>7011.1</v>
      </c>
      <c r="K14" s="23">
        <v>3526.7</v>
      </c>
      <c r="L14" s="21"/>
      <c r="M14" s="21"/>
      <c r="N14" s="21"/>
      <c r="O14" s="21"/>
      <c r="P14" s="26"/>
    </row>
    <row r="15" spans="1:16" ht="27.6" customHeight="1">
      <c r="A15" s="379"/>
      <c r="B15" s="382"/>
      <c r="C15" s="27" t="s">
        <v>69</v>
      </c>
      <c r="D15" s="27" t="s">
        <v>70</v>
      </c>
      <c r="E15" s="379"/>
      <c r="F15" s="379"/>
      <c r="G15" s="379"/>
      <c r="H15" s="28">
        <f>SUM(I15:K15)</f>
        <v>600</v>
      </c>
      <c r="I15" s="28">
        <v>0</v>
      </c>
      <c r="J15" s="28">
        <v>0</v>
      </c>
      <c r="K15" s="28">
        <v>600</v>
      </c>
      <c r="L15" s="21"/>
      <c r="M15" s="21"/>
      <c r="N15" s="27"/>
      <c r="O15" s="21"/>
      <c r="P15" s="26"/>
    </row>
    <row r="16" spans="1:16" ht="26.1" customHeight="1">
      <c r="A16" s="380"/>
      <c r="B16" s="383"/>
      <c r="C16" s="27" t="s">
        <v>71</v>
      </c>
      <c r="D16" s="27" t="s">
        <v>72</v>
      </c>
      <c r="E16" s="380"/>
      <c r="F16" s="380"/>
      <c r="G16" s="380"/>
      <c r="H16" s="28">
        <f>SUM(I16:K16)</f>
        <v>1650.1</v>
      </c>
      <c r="I16" s="28">
        <v>0</v>
      </c>
      <c r="J16" s="28">
        <v>0</v>
      </c>
      <c r="K16" s="28">
        <v>1650.1</v>
      </c>
      <c r="L16" s="21"/>
      <c r="M16" s="21"/>
      <c r="N16" s="27"/>
      <c r="O16" s="21"/>
      <c r="P16" s="26"/>
    </row>
    <row r="17" spans="1:16" ht="50.45" customHeight="1">
      <c r="A17" s="27"/>
      <c r="B17" s="29" t="s">
        <v>73</v>
      </c>
      <c r="C17" s="21" t="s">
        <v>65</v>
      </c>
      <c r="D17" s="22" t="s">
        <v>66</v>
      </c>
      <c r="E17" s="27" t="s">
        <v>74</v>
      </c>
      <c r="F17" s="27" t="s">
        <v>74</v>
      </c>
      <c r="G17" s="21" t="s">
        <v>68</v>
      </c>
      <c r="H17" s="30" t="s">
        <v>74</v>
      </c>
      <c r="I17" s="30" t="s">
        <v>75</v>
      </c>
      <c r="J17" s="30" t="s">
        <v>74</v>
      </c>
      <c r="K17" s="30" t="s">
        <v>74</v>
      </c>
      <c r="L17" s="21" t="s">
        <v>76</v>
      </c>
      <c r="M17" s="21" t="s">
        <v>76</v>
      </c>
      <c r="N17" s="27"/>
      <c r="O17" s="21" t="s">
        <v>76</v>
      </c>
      <c r="P17" s="26"/>
    </row>
    <row r="18" spans="1:16" ht="38.1" customHeight="1">
      <c r="A18" s="31"/>
      <c r="B18" s="32" t="s">
        <v>77</v>
      </c>
      <c r="C18" s="27" t="s">
        <v>69</v>
      </c>
      <c r="D18" s="27" t="s">
        <v>70</v>
      </c>
      <c r="E18" s="27" t="s">
        <v>74</v>
      </c>
      <c r="F18" s="27" t="s">
        <v>74</v>
      </c>
      <c r="G18" s="21" t="s">
        <v>68</v>
      </c>
      <c r="H18" s="30" t="s">
        <v>74</v>
      </c>
      <c r="I18" s="30" t="s">
        <v>75</v>
      </c>
      <c r="J18" s="30" t="s">
        <v>74</v>
      </c>
      <c r="K18" s="30" t="s">
        <v>74</v>
      </c>
      <c r="L18" s="21" t="s">
        <v>76</v>
      </c>
      <c r="M18" s="21" t="s">
        <v>76</v>
      </c>
      <c r="N18" s="27"/>
      <c r="O18" s="21" t="s">
        <v>76</v>
      </c>
      <c r="P18" s="26"/>
    </row>
    <row r="19" spans="1:16" ht="62.85" customHeight="1">
      <c r="A19" s="31"/>
      <c r="B19" s="32" t="s">
        <v>78</v>
      </c>
      <c r="C19" s="27" t="s">
        <v>71</v>
      </c>
      <c r="D19" s="27" t="s">
        <v>72</v>
      </c>
      <c r="E19" s="27" t="s">
        <v>74</v>
      </c>
      <c r="F19" s="27" t="s">
        <v>74</v>
      </c>
      <c r="G19" s="21" t="s">
        <v>79</v>
      </c>
      <c r="H19" s="30" t="s">
        <v>74</v>
      </c>
      <c r="I19" s="30" t="s">
        <v>75</v>
      </c>
      <c r="J19" s="30" t="s">
        <v>74</v>
      </c>
      <c r="K19" s="30" t="s">
        <v>74</v>
      </c>
      <c r="L19" s="21"/>
      <c r="M19" s="21"/>
      <c r="N19" s="21" t="s">
        <v>76</v>
      </c>
      <c r="O19" s="21"/>
      <c r="P19" s="26"/>
    </row>
    <row r="20" spans="1:16" ht="72.599999999999994" customHeight="1">
      <c r="A20" s="27" t="s">
        <v>80</v>
      </c>
      <c r="B20" s="33" t="s">
        <v>81</v>
      </c>
      <c r="C20" s="21" t="s">
        <v>65</v>
      </c>
      <c r="D20" s="22" t="s">
        <v>66</v>
      </c>
      <c r="E20" s="27" t="s">
        <v>17</v>
      </c>
      <c r="F20" s="34" t="s">
        <v>67</v>
      </c>
      <c r="G20" s="27" t="s">
        <v>68</v>
      </c>
      <c r="H20" s="35">
        <f>SUM(I20:K20)</f>
        <v>3423.2999999999997</v>
      </c>
      <c r="I20" s="28">
        <v>0</v>
      </c>
      <c r="J20" s="28">
        <f>J21</f>
        <v>2433.6999999999998</v>
      </c>
      <c r="K20" s="28">
        <f>K21</f>
        <v>989.6</v>
      </c>
      <c r="L20" s="21"/>
      <c r="M20" s="21"/>
      <c r="N20" s="21"/>
      <c r="O20" s="21"/>
      <c r="P20" s="26"/>
    </row>
    <row r="21" spans="1:16" ht="107.85" customHeight="1">
      <c r="A21" s="36" t="s">
        <v>82</v>
      </c>
      <c r="B21" s="37" t="s">
        <v>83</v>
      </c>
      <c r="C21" s="21" t="s">
        <v>65</v>
      </c>
      <c r="D21" s="22" t="s">
        <v>66</v>
      </c>
      <c r="E21" s="27" t="s">
        <v>74</v>
      </c>
      <c r="F21" s="34" t="s">
        <v>67</v>
      </c>
      <c r="G21" s="27" t="s">
        <v>68</v>
      </c>
      <c r="H21" s="35">
        <f>SUM(I21:K21)</f>
        <v>3423.2999999999997</v>
      </c>
      <c r="I21" s="28">
        <v>0</v>
      </c>
      <c r="J21" s="38">
        <v>2433.6999999999998</v>
      </c>
      <c r="K21" s="38">
        <v>989.6</v>
      </c>
      <c r="L21" s="21"/>
      <c r="M21" s="21"/>
      <c r="N21" s="21"/>
      <c r="O21" s="21"/>
      <c r="P21" s="26"/>
    </row>
    <row r="22" spans="1:16" ht="49.5" customHeight="1">
      <c r="A22" s="39"/>
      <c r="B22" s="29" t="s">
        <v>84</v>
      </c>
      <c r="C22" s="21" t="s">
        <v>65</v>
      </c>
      <c r="D22" s="22" t="s">
        <v>66</v>
      </c>
      <c r="E22" s="27" t="s">
        <v>74</v>
      </c>
      <c r="F22" s="27" t="s">
        <v>74</v>
      </c>
      <c r="G22" s="27" t="s">
        <v>68</v>
      </c>
      <c r="H22" s="27" t="s">
        <v>74</v>
      </c>
      <c r="I22" s="27" t="s">
        <v>75</v>
      </c>
      <c r="J22" s="27" t="s">
        <v>74</v>
      </c>
      <c r="K22" s="27" t="s">
        <v>74</v>
      </c>
      <c r="L22" s="21" t="s">
        <v>76</v>
      </c>
      <c r="M22" s="21" t="s">
        <v>76</v>
      </c>
      <c r="N22" s="21" t="s">
        <v>76</v>
      </c>
      <c r="O22" s="21" t="s">
        <v>76</v>
      </c>
      <c r="P22" s="26"/>
    </row>
    <row r="23" spans="1:16" ht="71.849999999999994" customHeight="1">
      <c r="A23" s="39">
        <v>3</v>
      </c>
      <c r="B23" s="33" t="s">
        <v>85</v>
      </c>
      <c r="C23" s="27" t="s">
        <v>71</v>
      </c>
      <c r="D23" s="27" t="s">
        <v>72</v>
      </c>
      <c r="E23" s="27" t="s">
        <v>17</v>
      </c>
      <c r="F23" s="27" t="s">
        <v>67</v>
      </c>
      <c r="G23" s="27" t="s">
        <v>68</v>
      </c>
      <c r="H23" s="28">
        <f>SUM(I23:K23)</f>
        <v>43033.3</v>
      </c>
      <c r="I23" s="28">
        <v>0</v>
      </c>
      <c r="J23" s="28">
        <f>J24+J26</f>
        <v>15778.3</v>
      </c>
      <c r="K23" s="28">
        <f>K24+K26</f>
        <v>27255</v>
      </c>
      <c r="L23" s="21"/>
      <c r="M23" s="21"/>
      <c r="N23" s="21"/>
      <c r="O23" s="21"/>
      <c r="P23" s="26"/>
    </row>
    <row r="24" spans="1:16" ht="28.35" customHeight="1">
      <c r="A24" s="36" t="s">
        <v>86</v>
      </c>
      <c r="B24" s="33" t="s">
        <v>87</v>
      </c>
      <c r="C24" s="27" t="s">
        <v>71</v>
      </c>
      <c r="D24" s="27" t="s">
        <v>72</v>
      </c>
      <c r="E24" s="27" t="s">
        <v>74</v>
      </c>
      <c r="F24" s="27" t="s">
        <v>67</v>
      </c>
      <c r="G24" s="27" t="s">
        <v>68</v>
      </c>
      <c r="H24" s="28">
        <f>SUM(J24:K24)</f>
        <v>10996.9</v>
      </c>
      <c r="I24" s="28">
        <v>0</v>
      </c>
      <c r="J24" s="28">
        <v>10447.1</v>
      </c>
      <c r="K24" s="28">
        <v>549.79999999999995</v>
      </c>
      <c r="L24" s="21"/>
      <c r="M24" s="21"/>
      <c r="N24" s="27"/>
      <c r="O24" s="21"/>
      <c r="P24" s="26"/>
    </row>
    <row r="25" spans="1:16" ht="72" customHeight="1">
      <c r="A25" s="36"/>
      <c r="B25" s="29" t="s">
        <v>88</v>
      </c>
      <c r="C25" s="27" t="s">
        <v>71</v>
      </c>
      <c r="D25" s="27" t="s">
        <v>72</v>
      </c>
      <c r="E25" s="27" t="s">
        <v>74</v>
      </c>
      <c r="F25" s="27" t="s">
        <v>74</v>
      </c>
      <c r="G25" s="27" t="s">
        <v>68</v>
      </c>
      <c r="H25" s="27" t="s">
        <v>74</v>
      </c>
      <c r="I25" s="27" t="s">
        <v>75</v>
      </c>
      <c r="J25" s="27" t="s">
        <v>74</v>
      </c>
      <c r="K25" s="27" t="s">
        <v>74</v>
      </c>
      <c r="L25" s="21" t="s">
        <v>76</v>
      </c>
      <c r="M25" s="21" t="s">
        <v>76</v>
      </c>
      <c r="N25" s="27"/>
      <c r="O25" s="21" t="s">
        <v>76</v>
      </c>
      <c r="P25" s="26"/>
    </row>
    <row r="26" spans="1:16" ht="38.1" customHeight="1">
      <c r="A26" s="36" t="s">
        <v>89</v>
      </c>
      <c r="B26" s="33" t="s">
        <v>90</v>
      </c>
      <c r="C26" s="27" t="s">
        <v>71</v>
      </c>
      <c r="D26" s="27" t="s">
        <v>72</v>
      </c>
      <c r="E26" s="27" t="s">
        <v>74</v>
      </c>
      <c r="F26" s="27" t="s">
        <v>67</v>
      </c>
      <c r="G26" s="27" t="s">
        <v>68</v>
      </c>
      <c r="H26" s="28">
        <f>I26+J26+K26</f>
        <v>32036.400000000001</v>
      </c>
      <c r="I26" s="28">
        <v>0</v>
      </c>
      <c r="J26" s="28">
        <v>5331.2</v>
      </c>
      <c r="K26" s="28">
        <v>26705.200000000001</v>
      </c>
      <c r="L26" s="21"/>
      <c r="M26" s="21"/>
      <c r="N26" s="21"/>
      <c r="O26" s="21"/>
      <c r="P26" s="26"/>
    </row>
    <row r="27" spans="1:16" ht="59.45" customHeight="1">
      <c r="A27" s="36"/>
      <c r="B27" s="40" t="s">
        <v>91</v>
      </c>
      <c r="C27" s="27" t="s">
        <v>71</v>
      </c>
      <c r="D27" s="27" t="s">
        <v>72</v>
      </c>
      <c r="E27" s="27" t="s">
        <v>74</v>
      </c>
      <c r="F27" s="27" t="s">
        <v>74</v>
      </c>
      <c r="G27" s="27" t="s">
        <v>68</v>
      </c>
      <c r="H27" s="27" t="s">
        <v>74</v>
      </c>
      <c r="I27" s="27" t="s">
        <v>74</v>
      </c>
      <c r="J27" s="27" t="s">
        <v>74</v>
      </c>
      <c r="K27" s="27" t="s">
        <v>74</v>
      </c>
      <c r="L27" s="21" t="s">
        <v>76</v>
      </c>
      <c r="M27" s="21" t="s">
        <v>76</v>
      </c>
      <c r="N27" s="21" t="s">
        <v>76</v>
      </c>
      <c r="O27" s="21" t="s">
        <v>76</v>
      </c>
      <c r="P27" s="26"/>
    </row>
    <row r="28" spans="1:16" ht="73.349999999999994" customHeight="1">
      <c r="A28" s="36"/>
      <c r="B28" s="41" t="s">
        <v>92</v>
      </c>
      <c r="C28" s="27" t="s">
        <v>71</v>
      </c>
      <c r="D28" s="27" t="s">
        <v>72</v>
      </c>
      <c r="E28" s="27" t="s">
        <v>74</v>
      </c>
      <c r="F28" s="27" t="s">
        <v>74</v>
      </c>
      <c r="G28" s="27" t="s">
        <v>93</v>
      </c>
      <c r="H28" s="27" t="s">
        <v>74</v>
      </c>
      <c r="I28" s="27" t="s">
        <v>75</v>
      </c>
      <c r="J28" s="27" t="s">
        <v>74</v>
      </c>
      <c r="K28" s="27" t="s">
        <v>74</v>
      </c>
      <c r="L28" s="27"/>
      <c r="M28" s="21" t="s">
        <v>76</v>
      </c>
      <c r="N28" s="21" t="s">
        <v>76</v>
      </c>
      <c r="O28" s="21" t="s">
        <v>76</v>
      </c>
      <c r="P28" s="26"/>
    </row>
    <row r="29" spans="1:16" ht="93.6" customHeight="1">
      <c r="A29" s="36"/>
      <c r="B29" s="42" t="s">
        <v>94</v>
      </c>
      <c r="C29" s="21" t="s">
        <v>65</v>
      </c>
      <c r="D29" s="22" t="s">
        <v>66</v>
      </c>
      <c r="E29" s="43" t="s">
        <v>17</v>
      </c>
      <c r="F29" s="27" t="s">
        <v>95</v>
      </c>
      <c r="G29" s="27" t="s">
        <v>79</v>
      </c>
      <c r="H29" s="44">
        <f>SUM(I29:K29)</f>
        <v>94143.4</v>
      </c>
      <c r="I29" s="44">
        <v>0</v>
      </c>
      <c r="J29" s="44">
        <v>0</v>
      </c>
      <c r="K29" s="44">
        <v>94143.4</v>
      </c>
      <c r="L29" s="27"/>
      <c r="M29" s="21"/>
      <c r="N29" s="21"/>
      <c r="O29" s="21"/>
      <c r="P29" s="26"/>
    </row>
    <row r="30" spans="1:16" ht="38.1" customHeight="1">
      <c r="A30" s="36"/>
      <c r="B30" s="45" t="s">
        <v>96</v>
      </c>
      <c r="C30" s="21" t="s">
        <v>65</v>
      </c>
      <c r="D30" s="22" t="s">
        <v>66</v>
      </c>
      <c r="E30" s="27" t="s">
        <v>74</v>
      </c>
      <c r="F30" s="27" t="s">
        <v>74</v>
      </c>
      <c r="G30" s="27" t="s">
        <v>79</v>
      </c>
      <c r="H30" s="27" t="s">
        <v>74</v>
      </c>
      <c r="I30" s="27" t="s">
        <v>74</v>
      </c>
      <c r="J30" s="27" t="s">
        <v>74</v>
      </c>
      <c r="K30" s="27" t="s">
        <v>74</v>
      </c>
      <c r="L30" s="27"/>
      <c r="M30" s="21" t="s">
        <v>76</v>
      </c>
      <c r="N30" s="21" t="s">
        <v>76</v>
      </c>
      <c r="O30" s="21"/>
      <c r="P30" s="26"/>
    </row>
    <row r="31" spans="1:16" ht="94.5" customHeight="1">
      <c r="A31" s="36"/>
      <c r="B31" s="42" t="s">
        <v>97</v>
      </c>
      <c r="C31" s="21" t="s">
        <v>65</v>
      </c>
      <c r="D31" s="22" t="s">
        <v>66</v>
      </c>
      <c r="E31" s="43" t="s">
        <v>17</v>
      </c>
      <c r="F31" s="27" t="s">
        <v>95</v>
      </c>
      <c r="G31" s="27" t="s">
        <v>79</v>
      </c>
      <c r="H31" s="44">
        <f>SUM(I31:K31)</f>
        <v>53258.9</v>
      </c>
      <c r="I31" s="44">
        <v>0</v>
      </c>
      <c r="J31" s="44">
        <v>52726.3</v>
      </c>
      <c r="K31" s="44">
        <v>532.6</v>
      </c>
      <c r="L31" s="27"/>
      <c r="M31" s="21"/>
      <c r="N31" s="21"/>
      <c r="O31" s="21"/>
      <c r="P31" s="26"/>
    </row>
    <row r="32" spans="1:16" ht="36" customHeight="1">
      <c r="A32" s="36"/>
      <c r="B32" s="45" t="s">
        <v>98</v>
      </c>
      <c r="C32" s="21" t="s">
        <v>65</v>
      </c>
      <c r="D32" s="22" t="s">
        <v>66</v>
      </c>
      <c r="E32" s="27" t="s">
        <v>74</v>
      </c>
      <c r="F32" s="27" t="s">
        <v>74</v>
      </c>
      <c r="G32" s="27" t="s">
        <v>79</v>
      </c>
      <c r="H32" s="27" t="s">
        <v>74</v>
      </c>
      <c r="I32" s="27" t="s">
        <v>74</v>
      </c>
      <c r="J32" s="27" t="s">
        <v>74</v>
      </c>
      <c r="K32" s="27" t="s">
        <v>74</v>
      </c>
      <c r="L32" s="27"/>
      <c r="M32" s="21" t="s">
        <v>76</v>
      </c>
      <c r="N32" s="21" t="s">
        <v>76</v>
      </c>
      <c r="O32" s="21"/>
      <c r="P32" s="26"/>
    </row>
    <row r="33" spans="1:16" s="51" customFormat="1" ht="24" customHeight="1" thickBot="1">
      <c r="A33" s="46"/>
      <c r="B33" s="47" t="s">
        <v>99</v>
      </c>
      <c r="C33" s="46" t="s">
        <v>74</v>
      </c>
      <c r="D33" s="46" t="s">
        <v>74</v>
      </c>
      <c r="E33" s="46" t="s">
        <v>74</v>
      </c>
      <c r="F33" s="46" t="s">
        <v>74</v>
      </c>
      <c r="G33" s="46" t="s">
        <v>74</v>
      </c>
      <c r="H33" s="48">
        <f>H14+H15+H16+H20+H23+H29+H31</f>
        <v>206646.8</v>
      </c>
      <c r="I33" s="49">
        <f>I14+I15+I20+I23+I29+I31</f>
        <v>0</v>
      </c>
      <c r="J33" s="48">
        <f>J14+J20+J23+J29+J31</f>
        <v>77949.399999999994</v>
      </c>
      <c r="K33" s="48">
        <f>K14+K15+K16+K20+K23+K29+K31</f>
        <v>128697.4</v>
      </c>
      <c r="L33" s="46" t="s">
        <v>74</v>
      </c>
      <c r="M33" s="46" t="s">
        <v>74</v>
      </c>
      <c r="N33" s="46" t="s">
        <v>74</v>
      </c>
      <c r="O33" s="46" t="s">
        <v>74</v>
      </c>
      <c r="P33" s="50"/>
    </row>
    <row r="34" spans="1:16" ht="14.45" customHeight="1" thickBot="1">
      <c r="A34" s="27"/>
      <c r="B34" s="386" t="s">
        <v>100</v>
      </c>
      <c r="C34" s="387"/>
      <c r="D34" s="388"/>
      <c r="E34" s="387"/>
      <c r="F34" s="387"/>
      <c r="G34" s="387"/>
      <c r="H34" s="387"/>
      <c r="I34" s="387"/>
      <c r="J34" s="387"/>
      <c r="K34" s="387"/>
      <c r="L34" s="387"/>
      <c r="M34" s="387"/>
      <c r="N34" s="387"/>
      <c r="O34" s="387"/>
      <c r="P34" s="389"/>
    </row>
    <row r="35" spans="1:16" ht="82.35" customHeight="1">
      <c r="A35" s="27" t="s">
        <v>101</v>
      </c>
      <c r="B35" s="52" t="s">
        <v>102</v>
      </c>
      <c r="C35" s="21" t="s">
        <v>65</v>
      </c>
      <c r="D35" s="22" t="s">
        <v>66</v>
      </c>
      <c r="E35" s="53" t="s">
        <v>103</v>
      </c>
      <c r="F35" s="27" t="s">
        <v>67</v>
      </c>
      <c r="G35" s="27" t="s">
        <v>68</v>
      </c>
      <c r="H35" s="28">
        <f>SUM(I35:K35)</f>
        <v>6050</v>
      </c>
      <c r="I35" s="28">
        <v>0</v>
      </c>
      <c r="J35" s="28">
        <v>0</v>
      </c>
      <c r="K35" s="28">
        <f>K36+K38+K43</f>
        <v>6050</v>
      </c>
      <c r="L35" s="21"/>
      <c r="M35" s="21"/>
      <c r="N35" s="21"/>
      <c r="O35" s="21"/>
      <c r="P35" s="26"/>
    </row>
    <row r="36" spans="1:16" ht="50.45" customHeight="1">
      <c r="A36" s="27" t="s">
        <v>104</v>
      </c>
      <c r="B36" s="52" t="s">
        <v>105</v>
      </c>
      <c r="C36" s="21" t="s">
        <v>65</v>
      </c>
      <c r="D36" s="22" t="s">
        <v>66</v>
      </c>
      <c r="E36" s="27" t="s">
        <v>74</v>
      </c>
      <c r="F36" s="27" t="s">
        <v>106</v>
      </c>
      <c r="G36" s="27" t="s">
        <v>79</v>
      </c>
      <c r="H36" s="28">
        <f>SUM(I36:K36)</f>
        <v>4056.8</v>
      </c>
      <c r="I36" s="28">
        <v>0</v>
      </c>
      <c r="J36" s="28">
        <v>0</v>
      </c>
      <c r="K36" s="54">
        <v>4056.8</v>
      </c>
      <c r="L36" s="27"/>
      <c r="M36" s="21"/>
      <c r="N36" s="21"/>
      <c r="O36" s="27"/>
      <c r="P36" s="26"/>
    </row>
    <row r="37" spans="1:16" ht="92.45" customHeight="1">
      <c r="A37" s="27"/>
      <c r="B37" s="29" t="s">
        <v>107</v>
      </c>
      <c r="C37" s="21" t="s">
        <v>65</v>
      </c>
      <c r="D37" s="22" t="s">
        <v>66</v>
      </c>
      <c r="E37" s="27" t="s">
        <v>74</v>
      </c>
      <c r="F37" s="27" t="s">
        <v>74</v>
      </c>
      <c r="G37" s="27" t="s">
        <v>79</v>
      </c>
      <c r="H37" s="27" t="s">
        <v>74</v>
      </c>
      <c r="I37" s="27" t="s">
        <v>75</v>
      </c>
      <c r="J37" s="27" t="s">
        <v>74</v>
      </c>
      <c r="K37" s="27" t="s">
        <v>74</v>
      </c>
      <c r="L37" s="27"/>
      <c r="M37" s="21" t="s">
        <v>76</v>
      </c>
      <c r="N37" s="21" t="s">
        <v>76</v>
      </c>
      <c r="O37" s="27"/>
      <c r="P37" s="26"/>
    </row>
    <row r="38" spans="1:16" ht="37.35" customHeight="1">
      <c r="A38" s="27" t="s">
        <v>108</v>
      </c>
      <c r="B38" s="52" t="s">
        <v>109</v>
      </c>
      <c r="C38" s="21" t="s">
        <v>65</v>
      </c>
      <c r="D38" s="22" t="s">
        <v>66</v>
      </c>
      <c r="E38" s="27" t="s">
        <v>74</v>
      </c>
      <c r="F38" s="27" t="s">
        <v>67</v>
      </c>
      <c r="G38" s="27" t="s">
        <v>68</v>
      </c>
      <c r="H38" s="28">
        <f>SUM(I38:K38)</f>
        <v>1164</v>
      </c>
      <c r="I38" s="28">
        <v>0</v>
      </c>
      <c r="J38" s="28">
        <v>0</v>
      </c>
      <c r="K38" s="54">
        <v>1164</v>
      </c>
      <c r="L38" s="21"/>
      <c r="M38" s="21"/>
      <c r="N38" s="21"/>
      <c r="O38" s="21"/>
      <c r="P38" s="26"/>
    </row>
    <row r="39" spans="1:16" ht="38.450000000000003" customHeight="1">
      <c r="A39" s="27"/>
      <c r="B39" s="55" t="s">
        <v>110</v>
      </c>
      <c r="C39" s="21" t="s">
        <v>65</v>
      </c>
      <c r="D39" s="22" t="s">
        <v>66</v>
      </c>
      <c r="E39" s="27" t="s">
        <v>74</v>
      </c>
      <c r="F39" s="27" t="s">
        <v>74</v>
      </c>
      <c r="G39" s="27" t="s">
        <v>68</v>
      </c>
      <c r="H39" s="27" t="s">
        <v>74</v>
      </c>
      <c r="I39" s="27" t="s">
        <v>74</v>
      </c>
      <c r="J39" s="27" t="s">
        <v>74</v>
      </c>
      <c r="K39" s="27" t="s">
        <v>74</v>
      </c>
      <c r="L39" s="21" t="s">
        <v>76</v>
      </c>
      <c r="M39" s="21" t="s">
        <v>76</v>
      </c>
      <c r="N39" s="21" t="s">
        <v>76</v>
      </c>
      <c r="O39" s="21" t="s">
        <v>76</v>
      </c>
      <c r="P39" s="26"/>
    </row>
    <row r="40" spans="1:16" ht="37.35" customHeight="1">
      <c r="A40" s="27"/>
      <c r="B40" s="55" t="s">
        <v>111</v>
      </c>
      <c r="C40" s="21" t="s">
        <v>65</v>
      </c>
      <c r="D40" s="22" t="s">
        <v>66</v>
      </c>
      <c r="E40" s="27" t="s">
        <v>74</v>
      </c>
      <c r="F40" s="27" t="s">
        <v>74</v>
      </c>
      <c r="G40" s="27" t="s">
        <v>68</v>
      </c>
      <c r="H40" s="27" t="s">
        <v>74</v>
      </c>
      <c r="I40" s="27" t="s">
        <v>74</v>
      </c>
      <c r="J40" s="27" t="s">
        <v>74</v>
      </c>
      <c r="K40" s="27" t="s">
        <v>74</v>
      </c>
      <c r="L40" s="21" t="s">
        <v>76</v>
      </c>
      <c r="M40" s="21" t="s">
        <v>76</v>
      </c>
      <c r="N40" s="21" t="s">
        <v>76</v>
      </c>
      <c r="O40" s="21" t="s">
        <v>76</v>
      </c>
      <c r="P40" s="26"/>
    </row>
    <row r="41" spans="1:16" ht="40.5" customHeight="1">
      <c r="A41" s="27"/>
      <c r="B41" s="56" t="s">
        <v>112</v>
      </c>
      <c r="C41" s="21" t="s">
        <v>65</v>
      </c>
      <c r="D41" s="22" t="s">
        <v>66</v>
      </c>
      <c r="E41" s="27" t="s">
        <v>74</v>
      </c>
      <c r="F41" s="27" t="s">
        <v>74</v>
      </c>
      <c r="G41" s="27" t="s">
        <v>68</v>
      </c>
      <c r="H41" s="27" t="s">
        <v>74</v>
      </c>
      <c r="I41" s="27" t="s">
        <v>74</v>
      </c>
      <c r="J41" s="27" t="s">
        <v>74</v>
      </c>
      <c r="K41" s="27" t="s">
        <v>74</v>
      </c>
      <c r="L41" s="21" t="s">
        <v>76</v>
      </c>
      <c r="M41" s="21" t="s">
        <v>76</v>
      </c>
      <c r="N41" s="21" t="s">
        <v>76</v>
      </c>
      <c r="O41" s="21" t="s">
        <v>76</v>
      </c>
      <c r="P41" s="26"/>
    </row>
    <row r="42" spans="1:16" ht="36">
      <c r="A42" s="27"/>
      <c r="B42" s="52" t="s">
        <v>113</v>
      </c>
      <c r="C42" s="21" t="s">
        <v>65</v>
      </c>
      <c r="D42" s="22" t="s">
        <v>66</v>
      </c>
      <c r="E42" s="27" t="s">
        <v>74</v>
      </c>
      <c r="F42" s="27" t="s">
        <v>74</v>
      </c>
      <c r="G42" s="27" t="s">
        <v>68</v>
      </c>
      <c r="H42" s="27" t="s">
        <v>74</v>
      </c>
      <c r="I42" s="27" t="s">
        <v>75</v>
      </c>
      <c r="J42" s="27" t="s">
        <v>74</v>
      </c>
      <c r="K42" s="27" t="s">
        <v>74</v>
      </c>
      <c r="L42" s="21" t="s">
        <v>76</v>
      </c>
      <c r="M42" s="21" t="s">
        <v>76</v>
      </c>
      <c r="N42" s="21" t="s">
        <v>76</v>
      </c>
      <c r="O42" s="21" t="s">
        <v>76</v>
      </c>
      <c r="P42" s="26"/>
    </row>
    <row r="43" spans="1:16" ht="36">
      <c r="A43" s="27" t="s">
        <v>114</v>
      </c>
      <c r="B43" s="52" t="s">
        <v>115</v>
      </c>
      <c r="C43" s="21" t="s">
        <v>65</v>
      </c>
      <c r="D43" s="22" t="s">
        <v>66</v>
      </c>
      <c r="E43" s="27" t="s">
        <v>74</v>
      </c>
      <c r="F43" s="27" t="s">
        <v>116</v>
      </c>
      <c r="G43" s="27" t="s">
        <v>68</v>
      </c>
      <c r="H43" s="28">
        <f>SUM(I43:K43)</f>
        <v>829.2</v>
      </c>
      <c r="I43" s="28">
        <v>0</v>
      </c>
      <c r="J43" s="28">
        <v>0</v>
      </c>
      <c r="K43" s="28">
        <v>829.2</v>
      </c>
      <c r="L43" s="21"/>
      <c r="M43" s="21"/>
      <c r="N43" s="21"/>
      <c r="O43" s="21"/>
      <c r="P43" s="26"/>
    </row>
    <row r="44" spans="1:16" ht="36">
      <c r="A44" s="27"/>
      <c r="B44" s="29" t="s">
        <v>117</v>
      </c>
      <c r="C44" s="21" t="s">
        <v>65</v>
      </c>
      <c r="D44" s="22" t="s">
        <v>66</v>
      </c>
      <c r="E44" s="27" t="s">
        <v>74</v>
      </c>
      <c r="F44" s="27" t="s">
        <v>74</v>
      </c>
      <c r="G44" s="27" t="s">
        <v>68</v>
      </c>
      <c r="H44" s="27" t="s">
        <v>74</v>
      </c>
      <c r="I44" s="27" t="s">
        <v>75</v>
      </c>
      <c r="J44" s="27" t="s">
        <v>74</v>
      </c>
      <c r="K44" s="27" t="s">
        <v>74</v>
      </c>
      <c r="L44" s="21" t="s">
        <v>76</v>
      </c>
      <c r="M44" s="21" t="s">
        <v>76</v>
      </c>
      <c r="N44" s="21" t="s">
        <v>76</v>
      </c>
      <c r="O44" s="21" t="s">
        <v>76</v>
      </c>
      <c r="P44" s="26"/>
    </row>
    <row r="45" spans="1:16" ht="49.5" customHeight="1">
      <c r="A45" s="27" t="s">
        <v>118</v>
      </c>
      <c r="B45" s="33" t="s">
        <v>119</v>
      </c>
      <c r="C45" s="27" t="s">
        <v>120</v>
      </c>
      <c r="D45" s="22" t="s">
        <v>121</v>
      </c>
      <c r="E45" s="27" t="s">
        <v>35</v>
      </c>
      <c r="F45" s="27" t="s">
        <v>67</v>
      </c>
      <c r="G45" s="27" t="s">
        <v>122</v>
      </c>
      <c r="H45" s="57">
        <f>SUM(I45:K45)</f>
        <v>32.200000000000003</v>
      </c>
      <c r="I45" s="28">
        <v>0</v>
      </c>
      <c r="J45" s="28">
        <v>0</v>
      </c>
      <c r="K45" s="44">
        <v>32.200000000000003</v>
      </c>
      <c r="L45" s="21"/>
      <c r="M45" s="21"/>
      <c r="N45" s="27"/>
      <c r="O45" s="27"/>
      <c r="P45" s="26"/>
    </row>
    <row r="46" spans="1:16" ht="49.7" customHeight="1">
      <c r="A46" s="27"/>
      <c r="B46" s="29" t="s">
        <v>123</v>
      </c>
      <c r="C46" s="27" t="s">
        <v>120</v>
      </c>
      <c r="D46" s="22" t="s">
        <v>124</v>
      </c>
      <c r="E46" s="27" t="s">
        <v>74</v>
      </c>
      <c r="F46" s="27" t="s">
        <v>74</v>
      </c>
      <c r="G46" s="27" t="s">
        <v>122</v>
      </c>
      <c r="H46" s="27" t="s">
        <v>74</v>
      </c>
      <c r="I46" s="27" t="s">
        <v>74</v>
      </c>
      <c r="J46" s="27" t="s">
        <v>74</v>
      </c>
      <c r="K46" s="27" t="s">
        <v>74</v>
      </c>
      <c r="L46" s="21" t="s">
        <v>76</v>
      </c>
      <c r="M46" s="21" t="s">
        <v>76</v>
      </c>
      <c r="N46" s="27"/>
      <c r="O46" s="27"/>
      <c r="P46" s="26"/>
    </row>
    <row r="47" spans="1:16" s="51" customFormat="1" ht="21.6" customHeight="1">
      <c r="A47" s="46"/>
      <c r="B47" s="47" t="s">
        <v>125</v>
      </c>
      <c r="C47" s="46" t="s">
        <v>74</v>
      </c>
      <c r="D47" s="46" t="s">
        <v>74</v>
      </c>
      <c r="E47" s="46" t="s">
        <v>74</v>
      </c>
      <c r="F47" s="46" t="s">
        <v>74</v>
      </c>
      <c r="G47" s="46" t="s">
        <v>74</v>
      </c>
      <c r="H47" s="49">
        <f>H35+H45</f>
        <v>6082.2</v>
      </c>
      <c r="I47" s="49">
        <f>I35+I45</f>
        <v>0</v>
      </c>
      <c r="J47" s="49">
        <f>J35+J45</f>
        <v>0</v>
      </c>
      <c r="K47" s="49">
        <f>K35+K45</f>
        <v>6082.2</v>
      </c>
      <c r="L47" s="46" t="s">
        <v>74</v>
      </c>
      <c r="M47" s="46" t="s">
        <v>74</v>
      </c>
      <c r="N47" s="46" t="s">
        <v>74</v>
      </c>
      <c r="O47" s="46" t="s">
        <v>74</v>
      </c>
      <c r="P47" s="50"/>
    </row>
    <row r="48" spans="1:16" s="51" customFormat="1" ht="20.45" customHeight="1">
      <c r="A48" s="58"/>
      <c r="B48" s="59" t="s">
        <v>126</v>
      </c>
      <c r="C48" s="58" t="s">
        <v>74</v>
      </c>
      <c r="D48" s="58" t="s">
        <v>74</v>
      </c>
      <c r="E48" s="58" t="s">
        <v>74</v>
      </c>
      <c r="F48" s="58" t="s">
        <v>74</v>
      </c>
      <c r="G48" s="58" t="s">
        <v>74</v>
      </c>
      <c r="H48" s="60">
        <f>H47+H33</f>
        <v>212729</v>
      </c>
      <c r="I48" s="60">
        <f>I47+I33</f>
        <v>0</v>
      </c>
      <c r="J48" s="60">
        <f>J47+J33</f>
        <v>77949.399999999994</v>
      </c>
      <c r="K48" s="60">
        <f>K47+K33</f>
        <v>134779.6</v>
      </c>
      <c r="L48" s="58" t="s">
        <v>74</v>
      </c>
      <c r="M48" s="58" t="s">
        <v>74</v>
      </c>
      <c r="N48" s="58" t="s">
        <v>74</v>
      </c>
      <c r="O48" s="58" t="s">
        <v>74</v>
      </c>
      <c r="P48" s="50"/>
    </row>
    <row r="50" spans="1:5" ht="27.6" customHeight="1">
      <c r="A50" s="61"/>
      <c r="B50" s="62" t="s">
        <v>127</v>
      </c>
      <c r="C50" s="63"/>
      <c r="D50" s="63"/>
      <c r="E50" s="63"/>
    </row>
    <row r="51" spans="1:5" ht="26.85" customHeight="1">
      <c r="A51" s="61"/>
      <c r="B51" s="376" t="s">
        <v>128</v>
      </c>
      <c r="C51" s="376"/>
      <c r="D51" s="64"/>
      <c r="E51" s="65" t="s">
        <v>129</v>
      </c>
    </row>
    <row r="52" spans="1:5" ht="16.350000000000001" customHeight="1">
      <c r="A52" s="61"/>
      <c r="B52" s="375" t="s">
        <v>130</v>
      </c>
      <c r="C52" s="375"/>
      <c r="D52" s="63"/>
      <c r="E52" s="65"/>
    </row>
    <row r="53" spans="1:5" ht="36.6" customHeight="1">
      <c r="A53" s="61"/>
      <c r="B53" s="63" t="s">
        <v>131</v>
      </c>
      <c r="C53" s="63"/>
      <c r="D53" s="64"/>
      <c r="E53" s="65" t="s">
        <v>132</v>
      </c>
    </row>
    <row r="54" spans="1:5" ht="25.35" customHeight="1">
      <c r="A54" s="61"/>
      <c r="B54" s="375" t="s">
        <v>130</v>
      </c>
      <c r="C54" s="375"/>
      <c r="D54" s="66"/>
      <c r="E54" s="65"/>
    </row>
    <row r="55" spans="1:5" ht="60" customHeight="1">
      <c r="A55" s="61"/>
      <c r="B55" s="377" t="s">
        <v>133</v>
      </c>
      <c r="C55" s="377"/>
      <c r="D55" s="64"/>
      <c r="E55" s="63" t="s">
        <v>134</v>
      </c>
    </row>
    <row r="56" spans="1:5" ht="26.85" customHeight="1">
      <c r="A56" s="61"/>
      <c r="B56" s="375" t="s">
        <v>130</v>
      </c>
      <c r="C56" s="375"/>
      <c r="D56" s="63"/>
      <c r="E56" s="63"/>
    </row>
    <row r="57" spans="1:5" ht="49.7" customHeight="1">
      <c r="A57" s="61"/>
      <c r="B57" s="375" t="s">
        <v>135</v>
      </c>
      <c r="C57" s="375"/>
      <c r="D57" s="64"/>
      <c r="E57" s="65" t="s">
        <v>136</v>
      </c>
    </row>
    <row r="58" spans="1:5" ht="22.7" customHeight="1">
      <c r="A58" s="61"/>
      <c r="B58" s="375" t="s">
        <v>130</v>
      </c>
      <c r="C58" s="375"/>
      <c r="D58" s="66"/>
      <c r="E58" s="65"/>
    </row>
    <row r="59" spans="1:5">
      <c r="B59" s="68"/>
      <c r="E59" s="68"/>
    </row>
    <row r="60" spans="1:5">
      <c r="B60" s="68"/>
      <c r="E60" s="68"/>
    </row>
    <row r="61" spans="1:5">
      <c r="B61" s="68"/>
      <c r="E61" s="68"/>
    </row>
    <row r="62" spans="1:5">
      <c r="E62" s="68"/>
    </row>
    <row r="63" spans="1:5">
      <c r="E63" s="68"/>
    </row>
    <row r="64" spans="1:5">
      <c r="E64" s="68"/>
    </row>
  </sheetData>
  <mergeCells count="29">
    <mergeCell ref="K1:O1"/>
    <mergeCell ref="I2:O2"/>
    <mergeCell ref="A7:O7"/>
    <mergeCell ref="A8:O8"/>
    <mergeCell ref="A9:A11"/>
    <mergeCell ref="B9:B11"/>
    <mergeCell ref="C9:C11"/>
    <mergeCell ref="D9:D11"/>
    <mergeCell ref="E9:E11"/>
    <mergeCell ref="F9:F11"/>
    <mergeCell ref="B34:P34"/>
    <mergeCell ref="G9:G11"/>
    <mergeCell ref="H9:K9"/>
    <mergeCell ref="L9:O10"/>
    <mergeCell ref="H10:H11"/>
    <mergeCell ref="I10:K10"/>
    <mergeCell ref="B13:P13"/>
    <mergeCell ref="A14:A16"/>
    <mergeCell ref="B14:B16"/>
    <mergeCell ref="E14:E16"/>
    <mergeCell ref="F14:F16"/>
    <mergeCell ref="G14:G16"/>
    <mergeCell ref="B58:C58"/>
    <mergeCell ref="B51:C51"/>
    <mergeCell ref="B52:C52"/>
    <mergeCell ref="B54:C54"/>
    <mergeCell ref="B55:C55"/>
    <mergeCell ref="B56:C56"/>
    <mergeCell ref="B57:C57"/>
  </mergeCells>
  <pageMargins left="0.70866141732283472" right="0.70866141732283472" top="0.74803149606299213" bottom="0.74803149606299213" header="0.31496062992125984" footer="0.31496062992125984"/>
  <pageSetup paperSize="9" scale="55" fitToHeight="0" orientation="landscape" r:id="rId1"/>
  <rowBreaks count="3" manualBreakCount="3">
    <brk id="23" max="16383" man="1"/>
    <brk id="33" max="16383" man="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7</vt:i4>
      </vt:variant>
    </vt:vector>
  </HeadingPairs>
  <TitlesOfParts>
    <vt:vector size="15" baseType="lpstr">
      <vt:lpstr>Целевые показатели</vt:lpstr>
      <vt:lpstr>Основные мероприятия</vt:lpstr>
      <vt:lpstr>Ресурсное обеспечение</vt:lpstr>
      <vt:lpstr>Субсидия</vt:lpstr>
      <vt:lpstr>Пояснительная записка</vt:lpstr>
      <vt:lpstr>Анкета для оценки эф-ти (2)</vt:lpstr>
      <vt:lpstr>Анализ соответствия баллов</vt:lpstr>
      <vt:lpstr>комп.план</vt:lpstr>
      <vt:lpstr>комп.план!Заголовки_для_печати</vt:lpstr>
      <vt:lpstr>'Основные мероприятия'!Заголовки_для_печати</vt:lpstr>
      <vt:lpstr>'Ресурсное обеспечение'!Заголовки_для_печати</vt:lpstr>
      <vt:lpstr>'Целевые показатели'!Заголовки_для_печати</vt:lpstr>
      <vt:lpstr>'Анализ соответствия баллов'!Область_печати</vt:lpstr>
      <vt:lpstr>'Основные мероприятия'!Область_печати</vt:lpstr>
      <vt:lpstr>'Ресурсное обеспечение'!Область_печати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Третьякова Ирина Васильевна</dc:creator>
  <cp:lastModifiedBy>Сарымсакова Наталья Николаевна</cp:lastModifiedBy>
  <cp:lastPrinted>2024-03-21T12:05:06Z</cp:lastPrinted>
  <dcterms:created xsi:type="dcterms:W3CDTF">2013-12-11T05:43:24Z</dcterms:created>
  <dcterms:modified xsi:type="dcterms:W3CDTF">2024-03-21T12:06:59Z</dcterms:modified>
</cp:coreProperties>
</file>