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Мои Документы\МУНПРОГРАММЫ\2024 год\ОТЧЕТЫ\"/>
    </mc:Choice>
  </mc:AlternateContent>
  <bookViews>
    <workbookView xWindow="0" yWindow="0" windowWidth="28800" windowHeight="11685" tabRatio="714"/>
  </bookViews>
  <sheets>
    <sheet name="Целевые показатели (2)" sheetId="26" r:id="rId1"/>
    <sheet name="Основные мероприятия" sheetId="18" r:id="rId2"/>
    <sheet name="Ресурсное обеспечение" sheetId="16" r:id="rId3"/>
    <sheet name="Субсидия" sheetId="23" r:id="rId4"/>
    <sheet name="Пояснительная" sheetId="25" r:id="rId5"/>
    <sheet name="Анкета для оценки эф-ти (2)" sheetId="24" r:id="rId6"/>
    <sheet name="Анализ соответствия баллов" sheetId="21" r:id="rId7"/>
    <sheet name="комп.план" sheetId="17" state="hidden" r:id="rId8"/>
  </sheets>
  <externalReferences>
    <externalReference r:id="rId9"/>
    <externalReference r:id="rId10"/>
  </externalReferences>
  <definedNames>
    <definedName name="_xlnm.Print_Titles" localSheetId="7">комп.план!$9:$12</definedName>
    <definedName name="_xlnm.Print_Titles" localSheetId="1">'Основные мероприятия'!$3:$5</definedName>
    <definedName name="_xlnm.Print_Titles" localSheetId="2">'Ресурсное обеспечение'!$3:$5</definedName>
    <definedName name="_xlnm.Print_Titles" localSheetId="0">'Целевые показатели (2)'!$5:$8</definedName>
    <definedName name="кп" localSheetId="5">#REF!</definedName>
    <definedName name="кп" localSheetId="0">#REF!</definedName>
    <definedName name="кп">#REF!</definedName>
    <definedName name="_xlnm.Print_Area" localSheetId="6">'Анализ соответствия баллов'!$A$1:$F$13</definedName>
    <definedName name="_xlnm.Print_Area" localSheetId="1">'Основные мероприятия'!$A$1:$J$23</definedName>
    <definedName name="_xlnm.Print_Area" localSheetId="2">'Ресурсное обеспечение'!$A$1:$F$155</definedName>
    <definedName name="_xlnm.Print_Area" localSheetId="0">'Целевые показатели (2)'!$A$1:$K$44</definedName>
    <definedName name="округлить" localSheetId="6">#REF!</definedName>
    <definedName name="округлить" localSheetId="5">#REF!</definedName>
    <definedName name="округлить" localSheetId="7">#REF!</definedName>
    <definedName name="округлить" localSheetId="0">#REF!</definedName>
    <definedName name="округлить">#REF!</definedName>
  </definedNames>
  <calcPr calcId="152511"/>
</workbook>
</file>

<file path=xl/calcChain.xml><?xml version="1.0" encoding="utf-8"?>
<calcChain xmlns="http://schemas.openxmlformats.org/spreadsheetml/2006/main">
  <c r="G38" i="26" l="1"/>
  <c r="F38" i="26"/>
  <c r="G29" i="26"/>
  <c r="F29" i="26"/>
  <c r="E29" i="26"/>
  <c r="G28" i="26"/>
  <c r="F28" i="26"/>
  <c r="E28" i="26"/>
  <c r="G27" i="26"/>
  <c r="F27" i="26"/>
  <c r="E27" i="26"/>
  <c r="G26" i="26"/>
  <c r="F26" i="26"/>
  <c r="E26" i="26"/>
  <c r="G25" i="26"/>
  <c r="G20" i="26"/>
  <c r="F20" i="26"/>
  <c r="E20" i="26"/>
  <c r="G16" i="26"/>
  <c r="F16" i="26"/>
  <c r="E16" i="26"/>
  <c r="F27" i="24" l="1"/>
  <c r="G27" i="24" s="1"/>
  <c r="H27" i="24" s="1"/>
  <c r="G26" i="24"/>
  <c r="H26" i="24" s="1"/>
  <c r="G25" i="24"/>
  <c r="H23" i="24"/>
  <c r="G23" i="24"/>
  <c r="H22" i="24"/>
  <c r="G22" i="24"/>
  <c r="H21" i="24"/>
  <c r="H20" i="24" s="1"/>
  <c r="G21" i="24"/>
  <c r="G20" i="24" s="1"/>
  <c r="H18" i="24"/>
  <c r="G18" i="24"/>
  <c r="H17" i="24"/>
  <c r="G17" i="24"/>
  <c r="H16" i="24"/>
  <c r="G16" i="24"/>
  <c r="G14" i="24" s="1"/>
  <c r="H15" i="24"/>
  <c r="G15" i="24"/>
  <c r="H13" i="24"/>
  <c r="G13" i="24"/>
  <c r="H12" i="24"/>
  <c r="G12" i="24"/>
  <c r="H11" i="24"/>
  <c r="G11" i="24"/>
  <c r="H10" i="24"/>
  <c r="H9" i="24" s="1"/>
  <c r="G10" i="24"/>
  <c r="G9" i="24" s="1"/>
  <c r="H14" i="24" l="1"/>
  <c r="G24" i="24"/>
  <c r="G31" i="24" s="1"/>
  <c r="H25" i="24"/>
  <c r="H24" i="24" s="1"/>
  <c r="H31" i="24" l="1"/>
  <c r="F36" i="24" s="1"/>
  <c r="D86" i="16"/>
  <c r="F99" i="16" l="1"/>
  <c r="F94" i="16" s="1"/>
  <c r="F141" i="16"/>
  <c r="E99" i="16"/>
  <c r="D141" i="16"/>
  <c r="D136" i="16"/>
  <c r="F34" i="16" l="1"/>
  <c r="F33" i="16"/>
  <c r="E34" i="16"/>
  <c r="E33" i="16"/>
  <c r="E94" i="16"/>
  <c r="F41" i="16"/>
  <c r="E41" i="16"/>
  <c r="F36" i="16"/>
  <c r="E36" i="16"/>
  <c r="F16" i="16"/>
  <c r="E16" i="16"/>
  <c r="F146" i="16"/>
  <c r="F136" i="16"/>
  <c r="F131" i="16"/>
  <c r="F126" i="16"/>
  <c r="F121" i="16"/>
  <c r="F111" i="16"/>
  <c r="F96" i="16" s="1"/>
  <c r="F95" i="16"/>
  <c r="F93" i="16"/>
  <c r="F92" i="16"/>
  <c r="F81" i="16"/>
  <c r="F76" i="16"/>
  <c r="F75" i="16"/>
  <c r="F74" i="16"/>
  <c r="F73" i="16"/>
  <c r="F72" i="16"/>
  <c r="F66" i="16"/>
  <c r="F61" i="16"/>
  <c r="F56" i="16"/>
  <c r="F51" i="16"/>
  <c r="F49" i="16"/>
  <c r="F46" i="16" s="1"/>
  <c r="F47" i="16"/>
  <c r="F26" i="16"/>
  <c r="F24" i="16"/>
  <c r="F21" i="16" s="1"/>
  <c r="F23" i="16"/>
  <c r="F13" i="16" s="1"/>
  <c r="F8" i="16" l="1"/>
  <c r="F14" i="16"/>
  <c r="F9" i="16" s="1"/>
  <c r="F31" i="16"/>
  <c r="F11" i="16" s="1"/>
  <c r="F6" i="16" s="1"/>
  <c r="E31" i="16"/>
  <c r="F71" i="16"/>
  <c r="D34" i="16" l="1"/>
  <c r="D24" i="16"/>
  <c r="E24" i="16"/>
  <c r="E14" i="16" s="1"/>
  <c r="E9" i="16" s="1"/>
  <c r="D14" i="16" l="1"/>
  <c r="E146" i="16"/>
  <c r="E141" i="16"/>
  <c r="E136" i="16"/>
  <c r="E131" i="16"/>
  <c r="E126" i="16"/>
  <c r="E121" i="16"/>
  <c r="E111" i="16"/>
  <c r="E96" i="16" s="1"/>
  <c r="E91" i="16" s="1"/>
  <c r="E95" i="16"/>
  <c r="E93" i="16"/>
  <c r="E92" i="16"/>
  <c r="E81" i="16"/>
  <c r="D81" i="16" s="1"/>
  <c r="E76" i="16"/>
  <c r="E75" i="16"/>
  <c r="D75" i="16" s="1"/>
  <c r="E74" i="16"/>
  <c r="E73" i="16"/>
  <c r="D73" i="16" s="1"/>
  <c r="E72" i="16"/>
  <c r="E66" i="16"/>
  <c r="E61" i="16"/>
  <c r="E56" i="16"/>
  <c r="E51" i="16"/>
  <c r="E49" i="16"/>
  <c r="D49" i="16" s="1"/>
  <c r="E47" i="16"/>
  <c r="E26" i="16"/>
  <c r="E23" i="16"/>
  <c r="E15" i="16"/>
  <c r="D155" i="16"/>
  <c r="D153" i="16"/>
  <c r="D152" i="16"/>
  <c r="D150" i="16"/>
  <c r="D149" i="16"/>
  <c r="D148" i="16"/>
  <c r="D147" i="16"/>
  <c r="D146" i="16"/>
  <c r="D145" i="16"/>
  <c r="D143" i="16"/>
  <c r="D142" i="16"/>
  <c r="D140" i="16"/>
  <c r="D138" i="16"/>
  <c r="D137" i="16"/>
  <c r="D135" i="16"/>
  <c r="D133" i="16"/>
  <c r="D132" i="16"/>
  <c r="D130" i="16"/>
  <c r="D129" i="16"/>
  <c r="D128" i="16"/>
  <c r="D127" i="16"/>
  <c r="D125" i="16"/>
  <c r="D124" i="16"/>
  <c r="D99" i="16" s="1"/>
  <c r="D123" i="16"/>
  <c r="D122" i="16"/>
  <c r="D120" i="16"/>
  <c r="D118" i="16"/>
  <c r="D117" i="16"/>
  <c r="D115" i="16"/>
  <c r="D113" i="16"/>
  <c r="D112" i="16"/>
  <c r="D110" i="16"/>
  <c r="D108" i="16"/>
  <c r="D107" i="16"/>
  <c r="D105" i="16"/>
  <c r="D103" i="16"/>
  <c r="D102" i="16"/>
  <c r="D100" i="16"/>
  <c r="D98" i="16"/>
  <c r="D97" i="16"/>
  <c r="D85" i="16"/>
  <c r="D84" i="16"/>
  <c r="D83" i="16"/>
  <c r="D82" i="16"/>
  <c r="D80" i="16"/>
  <c r="D79" i="16"/>
  <c r="D78" i="16"/>
  <c r="D77" i="16"/>
  <c r="D74" i="16"/>
  <c r="D70" i="16"/>
  <c r="D68" i="16"/>
  <c r="D67" i="16"/>
  <c r="D65" i="16"/>
  <c r="D64" i="16"/>
  <c r="D63" i="16"/>
  <c r="D62" i="16"/>
  <c r="D61" i="16"/>
  <c r="D60" i="16"/>
  <c r="D59" i="16"/>
  <c r="D58" i="16"/>
  <c r="D57" i="16"/>
  <c r="D55" i="16"/>
  <c r="D54" i="16"/>
  <c r="D53" i="16"/>
  <c r="D52" i="16"/>
  <c r="D50" i="16"/>
  <c r="D48" i="16"/>
  <c r="D45" i="16"/>
  <c r="D33" i="16"/>
  <c r="D13" i="16" s="1"/>
  <c r="D11" i="16" s="1"/>
  <c r="D42" i="16"/>
  <c r="D40" i="16"/>
  <c r="D37" i="16"/>
  <c r="D35" i="16"/>
  <c r="D32" i="16"/>
  <c r="D30" i="16"/>
  <c r="D27" i="16"/>
  <c r="D25" i="16"/>
  <c r="D22" i="16"/>
  <c r="D20" i="16"/>
  <c r="D15" i="16" l="1"/>
  <c r="D21" i="16"/>
  <c r="D31" i="16"/>
  <c r="D47" i="16"/>
  <c r="E12" i="16"/>
  <c r="D16" i="16"/>
  <c r="E21" i="16"/>
  <c r="E11" i="16" s="1"/>
  <c r="E13" i="16"/>
  <c r="E8" i="16" s="1"/>
  <c r="E6" i="16" s="1"/>
  <c r="D151" i="16"/>
  <c r="E10" i="16"/>
  <c r="D26" i="16"/>
  <c r="D41" i="16"/>
  <c r="D92" i="16"/>
  <c r="D121" i="16"/>
  <c r="D94" i="16"/>
  <c r="D9" i="16" s="1"/>
  <c r="D126" i="16"/>
  <c r="D93" i="16"/>
  <c r="D8" i="16" s="1"/>
  <c r="D66" i="16"/>
  <c r="D101" i="16"/>
  <c r="D96" i="16" s="1"/>
  <c r="D106" i="16"/>
  <c r="D111" i="16"/>
  <c r="D116" i="16"/>
  <c r="E46" i="16"/>
  <c r="D46" i="16" s="1"/>
  <c r="D131" i="16"/>
  <c r="E71" i="16"/>
  <c r="D71" i="16" s="1"/>
  <c r="D51" i="16"/>
  <c r="D76" i="16"/>
  <c r="E7" i="16"/>
  <c r="D95" i="16"/>
  <c r="D10" i="16" s="1"/>
  <c r="D56" i="16"/>
  <c r="D72" i="16"/>
  <c r="D6" i="16" l="1"/>
  <c r="D12" i="16"/>
  <c r="D7" i="16" s="1"/>
  <c r="D91" i="16"/>
  <c r="D36" i="16"/>
  <c r="J47" i="17" l="1"/>
  <c r="I47" i="17"/>
  <c r="H45" i="17"/>
  <c r="H43" i="17"/>
  <c r="H38" i="17"/>
  <c r="H36" i="17"/>
  <c r="K35" i="17"/>
  <c r="H35" i="17" l="1"/>
  <c r="H47" i="17" s="1"/>
  <c r="K47" i="17"/>
  <c r="I33" i="17"/>
  <c r="H31" i="17"/>
  <c r="H29" i="17"/>
  <c r="H26" i="17"/>
  <c r="H24" i="17"/>
  <c r="K23" i="17"/>
  <c r="K33" i="17" s="1"/>
  <c r="J23" i="17"/>
  <c r="H21" i="17"/>
  <c r="K20" i="17"/>
  <c r="J20" i="17"/>
  <c r="H20" i="17" s="1"/>
  <c r="H16" i="17"/>
  <c r="H15" i="17"/>
  <c r="H14" i="17"/>
  <c r="H23" i="17" l="1"/>
  <c r="H33" i="17"/>
  <c r="H48" i="17" s="1"/>
  <c r="K48" i="17"/>
  <c r="J33" i="17"/>
  <c r="J48" i="17" s="1"/>
  <c r="I48" i="17"/>
</calcChain>
</file>

<file path=xl/sharedStrings.xml><?xml version="1.0" encoding="utf-8"?>
<sst xmlns="http://schemas.openxmlformats.org/spreadsheetml/2006/main" count="910" uniqueCount="395">
  <si>
    <t>№ п/п</t>
  </si>
  <si>
    <t>%</t>
  </si>
  <si>
    <t>Ед. измерения</t>
  </si>
  <si>
    <t>Источник финансирования</t>
  </si>
  <si>
    <t>Муниципальная программа</t>
  </si>
  <si>
    <t>Срок начала реализации</t>
  </si>
  <si>
    <t>Статус</t>
  </si>
  <si>
    <t>Содержание автомобильных дорог общего пользования местного значения</t>
  </si>
  <si>
    <t>Основное мероприятие 1.3.</t>
  </si>
  <si>
    <t>Мероприятия, направленные на предупреждение опасного поведения участников дорожного движения</t>
  </si>
  <si>
    <t>Мероприятия, направленные на предупреждение детского дорожно-транспортного травматизма</t>
  </si>
  <si>
    <t>Муниципальная программа «Развитие транспортной системы»</t>
  </si>
  <si>
    <t>Доля протяженности автомобильных дорог общего пользования местного значения, отвечающих нормативным требованиям, в общей протяженности автомобильных дорог общего пользования местного значения</t>
  </si>
  <si>
    <t>Расчёт показателя</t>
  </si>
  <si>
    <t>общая протяженность автомобильных дорог общего пользования местного значения</t>
  </si>
  <si>
    <t>протяженность автомобильных дорог общего пользования местного значения, отвечающих нормативным требованиям</t>
  </si>
  <si>
    <t>км</t>
  </si>
  <si>
    <t>Обеспечение сохранности объектов транспортной инфраструктуры, повышение безопасности дорожного движения, повышение эффективности содержания и обслуживания, оптимизация расходов на дорожную деятельность</t>
  </si>
  <si>
    <t>Подпрограмма 1.</t>
  </si>
  <si>
    <t>Основное мероприятие 1.1.</t>
  </si>
  <si>
    <t>Основное мероприятие 1.2.</t>
  </si>
  <si>
    <t>Основное мероприятие 2.1.</t>
  </si>
  <si>
    <t>Основное мероприятие 2.2.</t>
  </si>
  <si>
    <t>Местного бюджета</t>
  </si>
  <si>
    <t>Федерального бюджета</t>
  </si>
  <si>
    <t>Развитие транспортной системы</t>
  </si>
  <si>
    <t>Подпрограмма 2</t>
  </si>
  <si>
    <t>Подпрограмма 1 «Развитие транспортной инфраструктуры и транспортного обслуживания населения»</t>
  </si>
  <si>
    <t>Общая протяженность улиц</t>
  </si>
  <si>
    <t>Основное мероприятие 1.4.</t>
  </si>
  <si>
    <t>Повышение безопасности дорожного движения</t>
  </si>
  <si>
    <t>Оборудование и содержание ледовых переправ и зимних автомобильных дорог общего пользования местного значения</t>
  </si>
  <si>
    <t xml:space="preserve">Задача 1.  Создание условий для устойчивого функционирования транспортной системы                                                                                                                                          
</t>
  </si>
  <si>
    <t>(%, в год)</t>
  </si>
  <si>
    <t>Приобретение оборудования, позволяющего в игровой форме формировать навыки безопасного поведения на уличной – дорожной сети</t>
  </si>
  <si>
    <t>Развитие транспортной инфраструктуры и транспортного обслуживания населения</t>
  </si>
  <si>
    <t>Основное мероприятие 1.5.</t>
  </si>
  <si>
    <t>Транспортное обслуживание населения в границах МО ГО  «Усинск»</t>
  </si>
  <si>
    <t>Таблица 5</t>
  </si>
  <si>
    <t xml:space="preserve">Сведения
о достижении значений целевых показателей (индикаторов)
</t>
  </si>
  <si>
    <t>Наименование целевого показателя (индикатора)</t>
  </si>
  <si>
    <t>Значения целевых показателей (индикаторов) муниципальной программы, подпрограммы муниципальной программы</t>
  </si>
  <si>
    <t>Отчетный год</t>
  </si>
  <si>
    <t>Обоснование отклонений значений целевого показателя (индикатора) на конец отчетного года (при наличии)</t>
  </si>
  <si>
    <t xml:space="preserve">                  УТВЕРЖДЕНО</t>
  </si>
  <si>
    <t xml:space="preserve">              Заместитель руководителя администрации МО ГО «Усинск»</t>
  </si>
  <si>
    <t>________________/В.Г. Руденко</t>
  </si>
  <si>
    <t>«____»________________2020 г.</t>
  </si>
  <si>
    <t xml:space="preserve">Комплексный план действий по реализации муниципальной программы </t>
  </si>
  <si>
    <t>«Развитие транспортной системы» на 2020 год</t>
  </si>
  <si>
    <t>№</t>
  </si>
  <si>
    <t>Наименование основного мероприятия, ВЦП, мероприятия, контрольного события программы</t>
  </si>
  <si>
    <t>Ответственный руководитель, заместитель руководителя ОМСУ (Ф.И.О., должность)</t>
  </si>
  <si>
    <t>Ответственное структурное подразделение ОМСУ</t>
  </si>
  <si>
    <t>Ожидаемый непосредственный результат реализации основного мероприятия, ВЦП, мероприятия</t>
  </si>
  <si>
    <t>Срок окончания реализации (дата контрольного события)</t>
  </si>
  <si>
    <t>Объем ресурсного обеспечения на очередной финансовый год, тыс. руб.</t>
  </si>
  <si>
    <t>График реализации на очередной финансовый год, квартал</t>
  </si>
  <si>
    <t>Всего:</t>
  </si>
  <si>
    <t>в том числе за счет средств:</t>
  </si>
  <si>
    <t>Республиканского бюджета</t>
  </si>
  <si>
    <t>1.</t>
  </si>
  <si>
    <t>Основное мероприе 1.1.                                     Оборудование и содержание ледовых переправ и зимних автомобильных дорог общего пользования местного значения</t>
  </si>
  <si>
    <t xml:space="preserve">Бейков Е.Л., руководитель </t>
  </si>
  <si>
    <t xml:space="preserve">Управление жилищно - коммунального хозяйства </t>
  </si>
  <si>
    <t>01.01.2020 год</t>
  </si>
  <si>
    <t>31.12.2020 год</t>
  </si>
  <si>
    <t xml:space="preserve"> Филиппов Ю.В., руководитель территориального органа</t>
  </si>
  <si>
    <t>Администрация               с. Щельябож</t>
  </si>
  <si>
    <t>Старыгин В.Е., руководитель</t>
  </si>
  <si>
    <t>Отдел транспорта и связи</t>
  </si>
  <si>
    <t>Контрольное событие № 1                             Оборудование и содержание ледовых переправ - 2,75 км., содержание зимних автомобильных дорог-148,0 км</t>
  </si>
  <si>
    <t>X</t>
  </si>
  <si>
    <t>Х</t>
  </si>
  <si>
    <t>V</t>
  </si>
  <si>
    <t xml:space="preserve">Контрольное событие № 2                                 Содержание и обустройство зимней автомобильной дороги в с. Щельябож   </t>
  </si>
  <si>
    <t>Контрольное событие № 3                                Выполнение проектно-изыскательских работ по объекту: устройство и содержание  ледовой переправы через р. Печора напротив с. Щельябож протяженностью 2,2 км</t>
  </si>
  <si>
    <t>30.09.2020 год</t>
  </si>
  <si>
    <t>2.</t>
  </si>
  <si>
    <t>Основное мероприятие 1.2.                                                          Содержание автомобильных дорог общего пользования местного значения</t>
  </si>
  <si>
    <t>2.1</t>
  </si>
  <si>
    <t>Мероприятие 1.2.1. Содержание автомобильных дорог общего пользования местного значения за счет средств бюджета МО ГО «Усинск» (содержание «Подъезда к водозабору на р. Усе (от автомобильной дороги Усть-Уса - Усинск от поворота на Харьягинский - Усинск, исключая городскую черту г. Усинска)», «Подъезд к д. Акись (от автомобильной дороги «Акись - Ошкурья»), «Подъезд к д. Новикбож (от автомобильной дороги «Усть-Уса - Харьягинский»)</t>
  </si>
  <si>
    <t>Контрольное событие № 1                      Софинансирование из Республиканского бюджета на содержание автомобильных дорог общего пользования местного значения - 99%</t>
  </si>
  <si>
    <t>Основное мероприятие 1.3. Транспортное обслуживание населения в границах муниципального образования городского округа «Усинск»</t>
  </si>
  <si>
    <t>3.1</t>
  </si>
  <si>
    <t>Мероприятие 1.3.1. Пассажирские воздушные перевозки</t>
  </si>
  <si>
    <t xml:space="preserve">Контрольное событие №1                                             Доля фактически выполненных рейсов, утвержденных транспортной схемой внутримуниципальных пассажирских перевозок воздушным транспортом в труднодоступные населенные пункты не менее 90 %
</t>
  </si>
  <si>
    <t>3.2</t>
  </si>
  <si>
    <t>Мероприятие 1.3.2. Организация обслуживания населения автомобильным и речным транспортом на территории МО ГО «Усинск»</t>
  </si>
  <si>
    <t>Контрольное событие №1                                  Транспортная подвижность населения на автомобильном транспорте в общей численности населения (количество поездок на 1 чел.) не менее 7 поездок в год</t>
  </si>
  <si>
    <t>Контрольное событие №2                                                  Доля фактически выполненных рейсов, утвержденных расписанием внутримуниципальных пассажирских перевозок речным транспортом в труднодоступные населенные пункты не менее 95%</t>
  </si>
  <si>
    <t>31.10.2020 год</t>
  </si>
  <si>
    <t>Основное мероприятие 1.4. Реализация мероприятий по приведению в нормативное состояние автомобильных дорог местного значения и улиц в населенных пунктах административных центров муниципальных районов и городских (муниципальных) округов Республики Коми</t>
  </si>
  <si>
    <t>01.06.2020 год</t>
  </si>
  <si>
    <t>Контрольное событие №1                                       Ремонт  автомобильных дорог местного значения и улиц не менее 4,997 км</t>
  </si>
  <si>
    <t>Основное мероприятие 1.5.  Реализация отдельных мероприятий регионального проекта «Дорожная сеть» в части приведения в нормативное состояние автомобильных дорог местного значения и улиц в населенных пунктах административных центров муниципальных образований</t>
  </si>
  <si>
    <t>Контрольное событие №1                                        Ремонт  автомобильных дорог местного значения и улиц не менее 4,997 км</t>
  </si>
  <si>
    <t>Итого по подпрограмме 1</t>
  </si>
  <si>
    <t>Подпрограмма 2 «Повышение безопасности дорожного движения»</t>
  </si>
  <si>
    <t>4.</t>
  </si>
  <si>
    <t>Основное меропритие 2.1.  Мероприятия, направленные на предупреждение опасного поведения участников дорожного движения</t>
  </si>
  <si>
    <t>Выполнение работ по обустройству улично-дорожной сети «искусственными неровностями», обновление существующей и нанесение  новой дорожной разметки, обслуживание, изготовление и монтаж знаков дорожного движения, светофорных объектов</t>
  </si>
  <si>
    <t>4.1</t>
  </si>
  <si>
    <t>Мероприятие 2.1.1. Обслуживание и обустройство улично-дорожной сети «искусственными неровностями», обновление существующей и нанесение  новой дорожной разметки</t>
  </si>
  <si>
    <t>01.05.2020 год</t>
  </si>
  <si>
    <r>
      <t>Контрольное событие № 1                                        Выполнение работ по нанесению разметки пешеходных переходов (за 1 нанесение составляет 2877,6 м</t>
    </r>
    <r>
      <rPr>
        <i/>
        <vertAlign val="superscript"/>
        <sz val="9"/>
        <rFont val="Times New Roman"/>
        <family val="1"/>
        <charset val="204"/>
      </rPr>
      <t>2</t>
    </r>
    <r>
      <rPr>
        <i/>
        <sz val="9"/>
        <rFont val="Times New Roman"/>
        <family val="1"/>
        <charset val="204"/>
      </rPr>
      <t xml:space="preserve">, разметка наносится 3 раза за летний период); обслуживание искусственных неровностей; нанесение горизонтальной дорожной разметки проезжей части - 6024 м </t>
    </r>
    <r>
      <rPr>
        <i/>
        <vertAlign val="superscript"/>
        <sz val="9"/>
        <rFont val="Times New Roman"/>
        <family val="1"/>
        <charset val="204"/>
      </rPr>
      <t>2</t>
    </r>
  </si>
  <si>
    <t>4.2</t>
  </si>
  <si>
    <t>Мероприятие 2.1.2.  Обслуживание, изготовление и монтаж знаков дорожного движения</t>
  </si>
  <si>
    <t>Контрольное событие №1                                                  Установка новых дорожных знаков без стоек в количестве 40 шт.</t>
  </si>
  <si>
    <t xml:space="preserve">Контрольное событие № 2                                               Установка дорожных стоек в количестве 5 шт. </t>
  </si>
  <si>
    <t>Контрольное событие № 3                                     Обслуживание и текущий ремонт в количестве   696 дорожных знаков.</t>
  </si>
  <si>
    <r>
      <rPr>
        <i/>
        <sz val="9"/>
        <rFont val="Times New Roman"/>
        <family val="1"/>
        <charset val="204"/>
      </rPr>
      <t>Контрольное событие № 4</t>
    </r>
    <r>
      <rPr>
        <sz val="9"/>
        <rFont val="Times New Roman"/>
        <family val="1"/>
        <charset val="204"/>
      </rPr>
      <t xml:space="preserve">                                          </t>
    </r>
    <r>
      <rPr>
        <i/>
        <sz val="9"/>
        <rFont val="Times New Roman"/>
        <family val="1"/>
        <charset val="204"/>
      </rPr>
      <t>Замена поврежленных дорожных знаков и /или щитков в количестве 45 шт</t>
    </r>
  </si>
  <si>
    <t>4.3</t>
  </si>
  <si>
    <t>Мероприятие 2.1.3. Техническое обслуживание светофорных объектов</t>
  </si>
  <si>
    <t xml:space="preserve">01.01.2020 год </t>
  </si>
  <si>
    <t>Контрольное событие №1                           Обслуживание светофорных объектов в количестве 124 шт</t>
  </si>
  <si>
    <t>5.</t>
  </si>
  <si>
    <t>Основное мероприятие 2.2. Мероприятия, направленные на предупреждение детского дорожно-транспортного травматизма</t>
  </si>
  <si>
    <t>Орлов Ю.А., руководитель</t>
  </si>
  <si>
    <t xml:space="preserve">Управление образования </t>
  </si>
  <si>
    <t>30.06.2020 год</t>
  </si>
  <si>
    <t>Контрольное событие №1                                Приобретение мобильного автогородка в МБОУ «СОШ № 4 с углубленным изучением отдельных предметов».</t>
  </si>
  <si>
    <t xml:space="preserve">Управление образования  </t>
  </si>
  <si>
    <t>Итого по подпрограмме 2</t>
  </si>
  <si>
    <t>Всего по программе:</t>
  </si>
  <si>
    <t>Согласовано:</t>
  </si>
  <si>
    <t>Начальник отдела транспорта и связи</t>
  </si>
  <si>
    <t>В.Е. Старыгин</t>
  </si>
  <si>
    <t>«____» ____________2020 г.</t>
  </si>
  <si>
    <t>Руководитель управления ЖКХ</t>
  </si>
  <si>
    <t xml:space="preserve">Е. Л. Бейков     </t>
  </si>
  <si>
    <t>Руководитель управления экономического развития, прогнозирования и инвестиционной политики</t>
  </si>
  <si>
    <t>Л.В. Кравчун</t>
  </si>
  <si>
    <t>Руководитель Финансового управления</t>
  </si>
  <si>
    <t>С.К. Росликова</t>
  </si>
  <si>
    <t>Результаты</t>
  </si>
  <si>
    <t>Плановый срок</t>
  </si>
  <si>
    <t>Фактический срок</t>
  </si>
  <si>
    <t>запланированные</t>
  </si>
  <si>
    <t>достигнутые</t>
  </si>
  <si>
    <t>начала реализации</t>
  </si>
  <si>
    <t>окончания реализации</t>
  </si>
  <si>
    <t>Основное мероприятие 1.5.  Реализация отдельных мероприятий регионального проекта «Дорожная сеть» в части приведения в нормативное состояние автомобильных дорог местного значения и улиц в населенных пунктах административных центров муниципальных образований (R1)</t>
  </si>
  <si>
    <t>Мероприятие 2.1.1. Обслуживание и обустройство улично-дорожной сети «искусственными неровностями», обновление существующей и нанесение  новой дорожной разметки, выполнение работ по обустройству пешеходными ограждениями зон пешеходных переходов, на участках улично-дорожной сети г. Усинска, выполнение работ по изготовлению и монтажу выносных консолей</t>
  </si>
  <si>
    <t>Наименование основного мероприятия подпрограммы</t>
  </si>
  <si>
    <t>Ответственный исполнитель</t>
  </si>
  <si>
    <t>Увеличен срок доставки и оплаты, в связи с задержкой транспортной компании</t>
  </si>
  <si>
    <t>Проблемы, возникшие в ходе реализации программы, основного мероприятия</t>
  </si>
  <si>
    <t>Нет</t>
  </si>
  <si>
    <t xml:space="preserve">Информация
о ресурсном обеспечении реализации муниципальной программы за счет всех источников финансирования
</t>
  </si>
  <si>
    <t>Наименование муниципальной программмы, подпрограммы, основного мероприятия</t>
  </si>
  <si>
    <t xml:space="preserve">Кассовые расходы,
тыс. руб.
</t>
  </si>
  <si>
    <t>Таблица 7</t>
  </si>
  <si>
    <t>Методика определения ответа</t>
  </si>
  <si>
    <t>Балл</t>
  </si>
  <si>
    <t>Итоги оценки</t>
  </si>
  <si>
    <t>Блок 1. Качество формирования</t>
  </si>
  <si>
    <t>1.1.</t>
  </si>
  <si>
    <t>1.2.</t>
  </si>
  <si>
    <t>1.3.</t>
  </si>
  <si>
    <t>1.4.</t>
  </si>
  <si>
    <t>Раздел 2. Качество планирования</t>
  </si>
  <si>
    <t>2.1.</t>
  </si>
  <si>
    <t>2.2.</t>
  </si>
  <si>
    <t>2.3.</t>
  </si>
  <si>
    <t>2.4.</t>
  </si>
  <si>
    <t>Блок 2. Эффективность реализации</t>
  </si>
  <si>
    <t>Раздел 3. Качество управления программой</t>
  </si>
  <si>
    <t>3.1.</t>
  </si>
  <si>
    <t>3.2.</t>
  </si>
  <si>
    <t>3.3.</t>
  </si>
  <si>
    <t>Раздел 4. Достигнутые результаты</t>
  </si>
  <si>
    <t>4.1.</t>
  </si>
  <si>
    <t>4.2.</t>
  </si>
  <si>
    <t>ИТОГО:</t>
  </si>
  <si>
    <t>Результат оценки эффективности муниципальной программы за отчетный год</t>
  </si>
  <si>
    <t>Диапазон баллов</t>
  </si>
  <si>
    <t>Итоговая оценка муниципальной программы</t>
  </si>
  <si>
    <t>85-100</t>
  </si>
  <si>
    <t>Эффективна</t>
  </si>
  <si>
    <t>Цели и приоритеты по муниципальной программе расставлены верно, механизмы и инструменты управления муниципальной программой привели к достижению запланированных результатов.</t>
  </si>
  <si>
    <t>70-84,99</t>
  </si>
  <si>
    <t>Умеренно эффективна</t>
  </si>
  <si>
    <t>50-69,99</t>
  </si>
  <si>
    <t>Адекватна</t>
  </si>
  <si>
    <t>0-49,99</t>
  </si>
  <si>
    <t>Неэффективна</t>
  </si>
  <si>
    <t>Результаты отсутствуют</t>
  </si>
  <si>
    <t>Результаты не проявлены</t>
  </si>
  <si>
    <t>В результате оценки выявлена ошибка репрезентативности,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бюджета муниципального образования.</t>
  </si>
  <si>
    <t xml:space="preserve">Приложение № 2 </t>
  </si>
  <si>
    <t xml:space="preserve">Сведения
о степени выполнения основных мероприятий (мероприятий), входящих в состав подпрограмм муниципальной программы 
</t>
  </si>
  <si>
    <t>Расчет</t>
  </si>
  <si>
    <t xml:space="preserve">Приобретен мобильный городк в МБОУ «СОШ № 4 с углубленным изучением отдельных предметов»         г. Усинска  </t>
  </si>
  <si>
    <t>Таблица №8</t>
  </si>
  <si>
    <t xml:space="preserve">Вопросы для оценки </t>
  </si>
  <si>
    <t>Ответ (ДА/НЕТ коэффициент исполнения) &lt;***&gt;</t>
  </si>
  <si>
    <t>Раздел 1. Цели и "конструкция" (структуры) муниципальной программы</t>
  </si>
  <si>
    <t>(20%/4*(нет - 0 или да - 1))</t>
  </si>
  <si>
    <t>Соответствует ли цель муниципальной программы Стратегии социально-экономического развития муниципального образования (далее - Стратегия).</t>
  </si>
  <si>
    <t>Сравнение цели муниципальной программы и задачи блока, отраженной в разделе II. 
Ответ "Да" – при дословном соответствии цели программы и задачи блока.</t>
  </si>
  <si>
    <t>да</t>
  </si>
  <si>
    <t>Соответствуют ли целевые индикаторы  (показатели) муниципальной  программы, предусмотренные на отчетный год, плановым значениям целевых  индикаторов (показателей) Стратегии .</t>
  </si>
  <si>
    <t>Сравнение целевых индикаторов (показателей) муниципальной программы в таблице "Перечень и сведения о целевых индикаторах и показателях муниципальной программы" с плановым значением таблицы целевых индикаторов (показателей), установленных для достижения целей Стратегии.
Ответ "Да" - значения целевых индикаторов (показателей) муниципальной программы, предусмотренные на отчетный год, соответствуют значениям  целевых индикаторов(показателей), установленных для достижения целей Стратегии.</t>
  </si>
  <si>
    <t>Имеются ли для каждой задачи муниципальной программы соответствующие ей целевые индикаторы (показатели) программы.</t>
  </si>
  <si>
    <t>Экспертиза целевых индикаторов (показателей) муниципальной программы на основании таблицы "Перечень и сведения о целевых индикаторах и показателях муниципальной программы".
Ответ "Да" – отдельный целевой индикатор (показатель) имеется по каждой задаче муниципальной программы.</t>
  </si>
  <si>
    <t>Обеспечена ли взаимосвязь задач и целевых индикаторов (показателей) каждой подпрограммы, исключено ли дублирование взаимосвязи этих целевых  индикаторов (показателей) и с другими задачами.</t>
  </si>
  <si>
    <t>Экспертиза задач и целевых  индикаторов (показателей) каждой подпрограммы на основании таблицы "Перечень и сведения о целевых индикаторах и показателях муниципальной программы".
Ответ "Да" – имеется целевой индикатор (показатель) по каждой задаче подпрограммы и он не является целевым индикатором (показателем) по другим задачам.</t>
  </si>
  <si>
    <t>Достаточно ли состава основных мероприятий, направленных на решение конкретной задачи подпрограммы.</t>
  </si>
  <si>
    <t>нет</t>
  </si>
  <si>
    <t>Отсутствует ли 10 и более % целевых индикаторов (показателей) от общего их количества, имеющих уровень расхождений фактических и плановых значений более 30% .</t>
  </si>
  <si>
    <t xml:space="preserve">Изучение таблицы "Перечень и сведения о целевых индикаторах и показателях муниципальной программы".
Ответ "Да" - отсутствует 10 и более % целевых индикаторов (показателей) от общего их количества, имеющих уровень расхождений фактических и плановых значений более 30% (больше или меньше), что определяется путем отношения количества целевых  индикаторов (показателей), имеющих указанные расхождения, к общему количеству целевых индикаторов (показателей).
</t>
  </si>
  <si>
    <t xml:space="preserve">Отражены ли по всем основным мероприятиям количественные значения результатов их выполнения или конкретный результат, по которому возможна оценка выполнения мероприятий по итогам отчетного года.
</t>
  </si>
  <si>
    <t xml:space="preserve">Изучение  "Комплексного плана действий по реализации муниципальной программы на отчетный финансовый год и плановый период".
Ответ "Да" – по всем основным мероприятиям отражены количественные значения результатов их выполнения или конкретный результат, по которым возможна оценка выполнения мероприятий по итогам отчетного года.
</t>
  </si>
  <si>
    <t>Отражены ли «конечные» количественные показатели, характеризующие общественно значимый социально-экономический эффект .</t>
  </si>
  <si>
    <t xml:space="preserve">Изучение позиции "Ожидаемые результаты реализации муниципальной программы" паспорта муниципальной программы.
Ответ "Да" – в паспорте программы отражены «конечные» количественные показатели, характеризующие общественно значимый социально-экономический эффект.
</t>
  </si>
  <si>
    <t>Установлены и соблюдены ли сроки выполнения основных мероприятий и контрольных событий в "Комплексном плане действий по реализации муниципальной программы на отчетный финансовый год и плановый период".</t>
  </si>
  <si>
    <t>Изучение  "Комплексного плана действий по реализации муниципальной программы на отчетный финансовый год и плановый период".
Ответ "Да" – установлены и соблюдены сроки выполнения основных мероприятий и контрольных событий.</t>
  </si>
  <si>
    <t>Соблюдены ли сроки приведения муниципальной программ в соответствие с решением о  бюджете муниципального образования.</t>
  </si>
  <si>
    <t>Изучение правовых актов об утверждении  бюджета  муниципального образования (или о внесении изменений) и правовых актов о внесении изменений в муниципальную программу.
Ответ "Да" –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  установленном бюджетным законодательством.</t>
  </si>
  <si>
    <t>Обеспечены ли требования по открытости и прозрачности информации об исполнении муниципальной программы.</t>
  </si>
  <si>
    <t>Изучение информации о реализации программы, размещенной на официальном сайте администрации муниципального образования в сети Интернет.
Ответ "Да" - обеспечено рассмотрение годового отчета (доклада) о ходе реализации и оценке эффективности реализации муниципальной программы  за предыдущий отчетному году год  и на официальном сайте администрации муниципального образования размещены:
- нормативные правовые акты об утверждении муниципальной программы и о внесении изменений в муниципальную программу в отчетном году;
- годовой отчет (доклад) о ходе реализации и оценке эффективности реализации муниципальной программы за предыдущий отчетному году год;
- "Комплексный план действий по реализации муниципальной программы на отчетный финансовый год и плановый период" (все версии с учетом изменений, вносимых в комплексный план в течение отчетного года, в том числе с учетом последней редакции бюджета муниципального образования на отчетный год и плановый период);
- данные мониторинга реализации муниципальной программы в отчетном году.</t>
  </si>
  <si>
    <t>Какая степень выполнения основных мероприятий .</t>
  </si>
  <si>
    <t>Изучение "Комплексного плана действий по реализации муниципальной программы на отчетный финансовый год и плановый период".
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t>
  </si>
  <si>
    <t>Какая степень достижения плановых значений целевых индикаторов (показателей).</t>
  </si>
  <si>
    <t>Изучение данных таблицы "Перечень и сведения о целевых индикаторах и показателях муниципальной программы".
Определяется показатель степени достижения плановых значений целевых показателей (индикаторов) за год путем отношения количества целевых показателей (индикаторов), по которым достигнуты плановые значения, к количеству запланированных целевых показателей (индикаторов).</t>
  </si>
  <si>
    <t>4.3.</t>
  </si>
  <si>
    <t>Как эффективно расходовались средства  бюджета муниципального образования, предусмотренные для финансирования муниципальной программы.</t>
  </si>
  <si>
    <t>а) степень выполнения основных мероприятий, по которым предусмотрено финансирование из муниципального бюджета, за отчетный год (отношение количества выполненных основных мероприятий в полном объеме к количеству запланированных основных мероприятий).</t>
  </si>
  <si>
    <t>б) степень соответствия запланированному уровню расходов из муниципального бюджета (отношение фактических и плановых объемов финансирования муниципальной программы на конец отчетного года).</t>
  </si>
  <si>
    <t>&lt;*&gt; - Таблица представляется в формате Excel.</t>
  </si>
  <si>
    <t xml:space="preserve">&lt;**&gt; - Специалисты,  проводящие экспертизу отчетов о ходе реализации и оценке эффективности муниципальных программ, представленных ответственными исполнителями программ.
</t>
  </si>
  <si>
    <t>&lt;***&gt; - В данной таблице ответственные исполнители муниципальной программы и эксперты (годвого отчета, сводного годового отчета/доклада) заполняют только выделенные цветом ячейки в строках 1.1 - 1.4, 2.1 - 2.5, 3.1 - 3.5, 4.1 - 4.2, 4.3 "а", 4.3 "б" по графе 5 "Ответ (Да/Нет, коэффициент исполнения)". Графы 6, 7, а также результат оценки заполняются автоматически.</t>
  </si>
  <si>
    <t>Таблица №9</t>
  </si>
  <si>
    <t>Соответствие баллов качественной оценке</t>
  </si>
  <si>
    <t>Вывод&lt;*&gt;</t>
  </si>
  <si>
    <t>В целом муниципальная программа поставила перед собой четкие цели и приоритеты, является хорошо управляемой системой, но стоит обратить внимание на механизмы и инструменты по достижению её цели,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года)&lt;**&gt;.</t>
  </si>
  <si>
    <t>По муниципальной программе наблюдается "информационный разрыв" между первичными элементами (целью, задачами, мероприятиями, индикаторами/показателями), также для достижения лучших результатов необходимо пересмотреть механизмы и инструменты по достижению цели, а также провести мероприятия,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(начиная с 2019 года)&lt;**&gt;.</t>
  </si>
  <si>
    <t>Муниципальная программа не смогла достичь запланированных результатов из-за слабости муниципальной программы,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года)&lt;**&gt;, и требует пересмотра в части структуры и объёмов её финансирования из  бюджета муниципального образования.</t>
  </si>
  <si>
    <t>(10%/4*(нет - 0 или да - 1))</t>
  </si>
  <si>
    <t xml:space="preserve">Голенастов В.А., руководитель </t>
  </si>
  <si>
    <t>Основное мероприятие 2.3.</t>
  </si>
  <si>
    <t>Профилактика правонарушений в общественных местах и на улице</t>
  </si>
  <si>
    <t>Основное мероприятие 1.6.</t>
  </si>
  <si>
    <t>Мероприятие 2.1.4. Обеспечение безопасности дорожного движения внутрипоселковых дорог</t>
  </si>
  <si>
    <t>Дорожно-транспортные происшествия</t>
  </si>
  <si>
    <t>единиц</t>
  </si>
  <si>
    <t>Количество дорожно-транспортных происшествий</t>
  </si>
  <si>
    <t>ед. в год</t>
  </si>
  <si>
    <t>Количество транспортных средств</t>
  </si>
  <si>
    <t>тыс. ед.</t>
  </si>
  <si>
    <t>2</t>
  </si>
  <si>
    <t>Количество ледовых переправ и зимних автомобильных дорог общего пользования местного значения отвечающих нормативным требованиям</t>
  </si>
  <si>
    <t>Транспортная подвижность населения на автомобильном, воздушном и водном транспорте</t>
  </si>
  <si>
    <t>(поездок/чел.,              в год)</t>
  </si>
  <si>
    <t>на автомобильном транспорте</t>
  </si>
  <si>
    <t>(поездок/чел., в год)</t>
  </si>
  <si>
    <t>на водном транспорте</t>
  </si>
  <si>
    <t>на воздушном транспорте</t>
  </si>
  <si>
    <t>Подпрограмма  2  «Повышение безопасности дорожного движения»</t>
  </si>
  <si>
    <t>Задача 1. Повышение уровня безопасности дорожного движения</t>
  </si>
  <si>
    <t>Смертность от дорожно - транспортных происшествий</t>
  </si>
  <si>
    <t>случаев на 100 тыс. населения</t>
  </si>
  <si>
    <t xml:space="preserve">Количество лиц , погибших в результате дорожно-транспортных происшествий </t>
  </si>
  <si>
    <t>чел.</t>
  </si>
  <si>
    <t>среднегодовая численность населения</t>
  </si>
  <si>
    <t>Основное мероприятие 2.3. Профилактика правонарушений в общественных местах и на улице</t>
  </si>
  <si>
    <t>Внебюджетные источники</t>
  </si>
  <si>
    <t>↓</t>
  </si>
  <si>
    <t>↑</t>
  </si>
  <si>
    <t>Таблица 8</t>
  </si>
  <si>
    <t>Таблица 6</t>
  </si>
  <si>
    <t>N п/п</t>
  </si>
  <si>
    <t>Наименование основного мероприятия муниципальной программы</t>
  </si>
  <si>
    <t>Наименование субсидии и (или) иного межбюджетного трансферта &lt;1&gt;</t>
  </si>
  <si>
    <t>Результат использования субсидии &lt;1&gt;</t>
  </si>
  <si>
    <t>Наименование показателя ед. изм.</t>
  </si>
  <si>
    <t>Основное мероприятие 1.1. Оборудование и содержание ледовых переправ и зимних автомобильных дорог общего пользования местного значения</t>
  </si>
  <si>
    <t>Субсидия на оборудование и содержание ледовых переправ и зимних автомобильных дорог общего пользования местного значения</t>
  </si>
  <si>
    <t>Обустроены переправы и (или) обеспечено содержание зимних автомобильных дорог местного значения</t>
  </si>
  <si>
    <t>Километр; тысяча метров</t>
  </si>
  <si>
    <t>Основное мероприятие 1.2. Содержание автомобильных дорог общего пользования местного значения</t>
  </si>
  <si>
    <t>Субсидия на содержание автомобильных дорог общего пользования местного значения</t>
  </si>
  <si>
    <t xml:space="preserve">Обеспечено круглогодичное функционирование сети автомобильных дорог общего пользования, переданных в собственность муниципальных образований, предоставляемых из республиканского бюджета </t>
  </si>
  <si>
    <t>Основное мероприятие 1.3. Транспортное обслуживание населения в границах МО ГО  «Усинск»</t>
  </si>
  <si>
    <t xml:space="preserve">Субсидия на возмещение выпадающих доходов организаций воздушного транспорта, осуществляющих внутримуниципальные пассажирские перевозки воздушным транспортом в труднодоступные населенные пункты
в Республике Коми
</t>
  </si>
  <si>
    <t>Обеспечено выполнение пассажирских рейсов в соответствии с транспортной схемой внутримуниципальных пассажирских перевозок воздушным транспортом в труднодоступные населеннные пункты МО ГО "Усинск"</t>
  </si>
  <si>
    <t>шт.</t>
  </si>
  <si>
    <t>План</t>
  </si>
  <si>
    <t>Факт</t>
  </si>
  <si>
    <t>Таблица 9</t>
  </si>
  <si>
    <t>Напрапвленность</t>
  </si>
  <si>
    <t>Обустройство зимника, заливка льда, расчистка снега, накатывание дороги.</t>
  </si>
  <si>
    <t>Уход за дорогой, дорожными сооружениями и полосой отвода, устранение возникающих мелких повреждений, по организации и обеспечению безопасности дорожного движения, а также зимнее содержание</t>
  </si>
  <si>
    <t xml:space="preserve">Достигнуто, оборудование и содержание ледовых переправ - 4,95 км., зимнией автомобильной дороги - 138,8 км. </t>
  </si>
  <si>
    <t>Перевозка пассажиров и багажа воздушным транпортом до труднодоступных населенных пунктов Мутный Материк, Щельябож, Захарвань, Усть-Лыжа, Денисовка.</t>
  </si>
  <si>
    <t xml:space="preserve">Показатель результата использования субсидии </t>
  </si>
  <si>
    <t>Игумнова А.Л., начальник</t>
  </si>
  <si>
    <t xml:space="preserve">Сведения о достижении значений показателей результатов использования субсидий,                                                        предоставляемых из республиканского бюджета
Республики Коми
</t>
  </si>
  <si>
    <t xml:space="preserve">согласно данным ГИБДД </t>
  </si>
  <si>
    <t>7</t>
  </si>
  <si>
    <t xml:space="preserve">Доля протяженности внутрипоселковых дорог отвечающих нормативным требованиям, в общей протяженности внутрипоселковых дорог </t>
  </si>
  <si>
    <t>Расчет показателя</t>
  </si>
  <si>
    <t>Общая протяженность внутрипоселковых дорог</t>
  </si>
  <si>
    <t>Протяженность которая соответствует нор. Требованиям</t>
  </si>
  <si>
    <t>Ремонт в села, в метрах</t>
  </si>
  <si>
    <t>место расположения ремонта</t>
  </si>
  <si>
    <t>Достигнуто, содержание 16,865 км дорог общего пользования местного значения. Софинансирования из местного бюджета составляет 1 %</t>
  </si>
  <si>
    <t xml:space="preserve">Перевозка пассажиров и багажа автомобильным транпортом (город), по зимним автомобильным дорогам и речным транспортом до труднодоступных населенных пунктов Мутный Материк, Щельябож, Захарвань, Усть-Лыжа. </t>
  </si>
  <si>
    <t>Достигнуто, содержание 16,865 км дорог общего пользования местного значения. Софинансирование из Республиканского бюджета на содержание автомобильных дорог общего пользования местного значения - 99%</t>
  </si>
  <si>
    <t>Доля отремонтированной уличной сети с твердым покрытием, в отношении которой проведен ремонт в общей протяженности уличной сети</t>
  </si>
  <si>
    <t xml:space="preserve">Отремонтировано за год </t>
  </si>
  <si>
    <t>без динамики</t>
  </si>
  <si>
    <t>Республиканский бюджет Республики Коми</t>
  </si>
  <si>
    <t>Местный бюджет</t>
  </si>
  <si>
    <t xml:space="preserve">Всего   </t>
  </si>
  <si>
    <t xml:space="preserve">Федеральный бюджет </t>
  </si>
  <si>
    <t>Всего</t>
  </si>
  <si>
    <t>Мероприятие 1.2.1.</t>
  </si>
  <si>
    <t xml:space="preserve"> Содержание автомобильных дорог общего пользования местного значения за счет средств бюджета МО ГО «Усинск»(содержание «Подъезда к водозабору на р. Усе (от автомобильной дороги Усть-Уса - Усинск от поворота на Харьягинский - Усинск, исключая городскую черту г. Усинска)»,«Подъезд к д. Акись (от автомобильной дороги «Акись - Ошкурья»),«Подъезд к д. Новикбож (от автомобильной дороги «Усть-Уса - Харьягинский»)
</t>
  </si>
  <si>
    <t>Мероприятие 1.3.1.</t>
  </si>
  <si>
    <t>Пассажирские воздушные перевозки</t>
  </si>
  <si>
    <t>Мероприятие 1.3.2.</t>
  </si>
  <si>
    <t>Организация обслуживания населения автомобильным и речным транспортом на территории МО ГО «Усинск»</t>
  </si>
  <si>
    <t>Мероприятие 1.4.1.</t>
  </si>
  <si>
    <t>Мероприятие 1.4.2.</t>
  </si>
  <si>
    <t>Основное мероприятие 1.7.</t>
  </si>
  <si>
    <t>Мероприятие 1.7.1.</t>
  </si>
  <si>
    <t>Основное мероприятие 1.8.</t>
  </si>
  <si>
    <t>Приобретение подвижного состава для осуществления пассажирских перевозок автомобильным транспортом</t>
  </si>
  <si>
    <t>Мероприятие 2.1.1.</t>
  </si>
  <si>
    <t>Обслуживание и обустройство улично-дорожной сети «искусственными неровностями», обновление существующей и нанесение  новой дорожной разметки, выполнение работ по обустройству пешеходными ограждениями зон пешеходных переходов, на участках улично-дорожной сети г. Усинска, выполнение работ по изготовлению и монтажу выносных консолей</t>
  </si>
  <si>
    <t>Мероприятие 2.1.2.</t>
  </si>
  <si>
    <t>Обслуживание, изготовление и монтаж знаков дорожного движения</t>
  </si>
  <si>
    <t>Мероприятие 2.1.3.</t>
  </si>
  <si>
    <t>Техническое обслуживание светофорных объектов</t>
  </si>
  <si>
    <t>Мероприятие 2.1.4.</t>
  </si>
  <si>
    <t>Обеспечение безопасности дорожного движения внутрипоселковых  дорог</t>
  </si>
  <si>
    <t>Мероприятие 2.1.5.</t>
  </si>
  <si>
    <t>«Приобретение проекта организации дорожного движения»</t>
  </si>
  <si>
    <t>Мероприятие 2.1.6.</t>
  </si>
  <si>
    <t>Строительство линий уличного и дорожного освещения</t>
  </si>
  <si>
    <t>Мероприятие 2.1.7.</t>
  </si>
  <si>
    <t>Мероприятие по укреплению материально-технического оснащения ОМВД России по г. Усинску</t>
  </si>
  <si>
    <t>Мероприятие 2.1.8.</t>
  </si>
  <si>
    <t xml:space="preserve">Мероприятие по проведению мониторинга дорожного движения </t>
  </si>
  <si>
    <t>Мероприятие 2.1.9.</t>
  </si>
  <si>
    <t>Мероприятия по выполнению требований по обеспечению транспортной безопасности</t>
  </si>
  <si>
    <t>Субсидия на организацию транпортного обслуживания населения по муниципальным маршрутам регулярных перевозок пассажиров и багажа автомобильным транпортом общего пользования по регулируемым тарифам</t>
  </si>
  <si>
    <t xml:space="preserve">Доля выполненных рейсов от установленными контрактами рейсов по муниципальным маршрутам регулярных перевозок пассажиров и багажа автомобильным транпортом по регулируемым тарифам, подтвержденных данными Единой региональной системы по управлению пассажирским автомбильным транпортом  Республики Коми </t>
  </si>
  <si>
    <t xml:space="preserve">процент </t>
  </si>
  <si>
    <t>Доля транспортных средств, на которых осуществляется прием платы за проезд и провоз багажа с использованием бесконтактных материальных носителей, совместимых с платежными системами безналичной оплаты, от общего количества транспортных средств, осуществляющих перевозку пассажиров и багажа по муниципальным маршрутам регулярных перевозок по регулируемым тарифам</t>
  </si>
  <si>
    <t>Доля муниципальных маршрутов регулярных перевоок пассажиров и багажа автомобильным транспортом по регилируемым тарифам в городском и пригородном сообщении в муниципальном образовании от общего числа муниципальных маршрутов регулярных перевоок пассажиров и багажа автомобильным транспортом по регилируемым тарифам в городском и пригородном сообщении в муниципальных образованиях</t>
  </si>
  <si>
    <t xml:space="preserve">Обслуживание 130 светофорных объектов </t>
  </si>
  <si>
    <t>Обслуживание, замена  и текущий ремонт 796 дорожных знаков</t>
  </si>
  <si>
    <t>Перевозка пассажиров и багажа до труднодоступных населенных пунктов Мутный Материк, Щельябож, Захарвань, Усть-Лыжа, Денисовка.</t>
  </si>
  <si>
    <t xml:space="preserve">Достигнуто, транспортная подвижность населения на автомобильном, воздушном и речном транспорте в общей численности населения (количество поездок на 1 чел.) не менее 7 поездок в год. </t>
  </si>
  <si>
    <t xml:space="preserve">14,2 км./16,865 км.*100%=84,2%                </t>
  </si>
  <si>
    <t>Увеличение числа погибших в результате ДТП, снижение численности населения</t>
  </si>
  <si>
    <t>2023 год факт</t>
  </si>
  <si>
    <t>2024 год план</t>
  </si>
  <si>
    <t>2024 год            факт</t>
  </si>
  <si>
    <t>Утверждено в бюджете на 1 января 2024 г.</t>
  </si>
  <si>
    <t>Сводная бюджетная роспись 31.12.2024 г.</t>
  </si>
  <si>
    <t>Основное мероприятие 1.8. Приобретение подвижного состава для осуществления пассажирских перевозок автомобильным транспортом</t>
  </si>
  <si>
    <t>Обновление автопарка для осуществления пассажирских перевозок автомобильным транспортом</t>
  </si>
  <si>
    <t xml:space="preserve"> Нанесение разметки пешеходных переходов и обслуживание искусственных неровностей на проезжей части городских дорог. </t>
  </si>
  <si>
    <t xml:space="preserve">Достигнуто, выполнены работы по нанесению разметки пешеходных переходов и обслуживанию искусственных неровностей на проезжей части городских дорог.  </t>
  </si>
  <si>
    <t>Достигнуто, приобретение услуг по предоставлению видеосигнала системы аппаратно-программного комплекса «Безопасный город», обслуживаются 71 камера</t>
  </si>
  <si>
    <t>Достигнуто, выполнены работы по по нанесению горизонтальной дорожной разметки в с. Усть-Уса,  ул. Советская (1100 м) и д. Новикбож - ул. Центральная (2330 м), техническому обслуживанию светофорных объектов, разработана проектная документация на дополнительное уличное освещение по ул. Пролетарская в пгт. Парма</t>
  </si>
  <si>
    <t>Полетова Т.Н., руководитель администрации с. Усть-Уса
Нуртдинов Р.Р руководитель администрации пгт. Парма</t>
  </si>
  <si>
    <t>2024 г</t>
  </si>
  <si>
    <t>Восстановление поврежденного участка тротуара по ул.Нефтяников д.35 (УДК) и вдоль сквера по ул. Нефтяников д. 36. Ремонт тротуара на аллее по ул. Молодежная. Ремонт покрытия торец ул.60 лет Октября д. 12/1,ремонт покрытия площадь Босовой, ремонт проезжей части по ул. Ленина. Ремонт тротуара вдоль д. 18 и д. 23 по ул.Молодежной, расширение проезжей части по ул. Промышленная.</t>
  </si>
  <si>
    <t>Достигнуто, воздушным транспортом в труднодоступные населенные пункты в 2024 году выполнено 78 рейсов и перевезено
 2 095 пассажиров</t>
  </si>
  <si>
    <t xml:space="preserve">Выполнение работ по нанесению горизонтальной дорожной разметки в с. Усть-Уса и д. Новикбож, обслуживание светофорных объектов, разработка проектной документации </t>
  </si>
  <si>
    <t>Покупка видеосигнала с камер АПК «Безопасный город». Обслуживаются 71 камера.</t>
  </si>
  <si>
    <t>Достигнуто, приобретены автобусы для осуществления пассажирских перевозок автомобильным транспортом в количестве 3-х штук</t>
  </si>
  <si>
    <t>Достигнуто, проведены работы по обслуживанию и текущему ремонту  896 дорожных знаков.</t>
  </si>
  <si>
    <t>Достигнуто, автомобильным транспортом в 2024 году перевезено 243,6 тыс. пассажиров, в т.ч. по зимним маршрутам.
Подвижность - 7,0 чел. (при численности населения 35,8 тыс. чел.). Речным транспортом с 21 июня выполнен 121 рейс и перевезено 4 372 пассажира</t>
  </si>
  <si>
    <t>Достигнуто, техническое обслуживание 130 светофорных объектов (светофоры транспортные - 60 шт.; светофоры пешеходные типа Т7 - 26 шт.; светофоры пешеходные типа П1/П2 - 44 шт.)</t>
  </si>
  <si>
    <r>
      <t>Эксперт</t>
    </r>
    <r>
      <rPr>
        <sz val="11"/>
        <rFont val="Calibri"/>
        <family val="2"/>
        <charset val="204"/>
      </rPr>
      <t>**</t>
    </r>
  </si>
  <si>
    <t>Удельный вес вопроса в разделе</t>
  </si>
  <si>
    <t>Управление экономического развития, прогнозирования и инвестиционной политики администрации МО ГО «Усинск»</t>
  </si>
  <si>
    <t>Изучение "Комплексного плана действий по реализации муниципальной программы на отчетный финансовый год и плановый период".
Ответ "Да" - по каждой задаче подпрограммы имеется комплекс основных мероприятий (не менее двух действующих основных мероприятий), также в рамках каждого основного мероприятия имеется комплекс необходимых мероприятий (не менее двух действующих мероприятий), также в рамках каждого основного мероприятия имеется комплекс необходимых мероприятий (не менее двух действующих мероприятий)</t>
  </si>
  <si>
    <t>(20%/3*(нет - 0 или да - 1))</t>
  </si>
  <si>
    <t>Финансовое управление администрации МО ГО «Усинск»</t>
  </si>
  <si>
    <t>(50%/3)</t>
  </si>
  <si>
    <t>Изучение данных таблицы "Ресурсное обеспечение и прогнозная (справочная) оценка расходов бюджета муниципального образования, на реализацию целей муниципальной программы (с учетом средств межбюджетных трансфертов)", "Комплексного плана действий по реализации муниципальной программы на отчетный финансовый год и плановый период" и "Информации о показателях результатов использования субсидий и (или) иных межбюджетных трансфертов, предоставляемых из республиканского бюджета Республики Коми".
По показателю эффективности использования средств бюджета в случае, если итоговый коэффициент более 1, расчетный бал будет равен 1.</t>
  </si>
  <si>
    <t>в) степень достижения плановых значений показателей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t>
  </si>
  <si>
    <t>Анкета для оценки эффективности муниципальной программы 
"Развитие транспортной системы"
за 2024 год</t>
  </si>
  <si>
    <t>Отклонений нет</t>
  </si>
  <si>
    <t xml:space="preserve">Пояснительная записка 
к отчету о ходе реализации и оценке эффективности реализации муниципальной программы «Развитие транспортной системы» муниципального округа «Усинск» Республики Коми за 2024 год
Муниципальная программа «Развитие транспортной системы», утверждена постановлением администрации муниципального образования городского округа «Усинск» от 17 января 2020 года № 44 (далее – Программа).
Целью реализации Программы является создание условий для устойчивого функционирования транспортной системы и повышение уровня безопасности дорожного движения.
В состав муниципальной программы входит 2 подпрограммы:
1. Развитие транспортной инфраструктуры и транспортного обслуживания населения (далее – Подпрограмма 1);
2. Повышение безопасности дорожного движения (далее – Подпрограмма 2).
В рамках реализации Подпрограммы 1 выполнены следующие мероприятия:
1) оборудование и содержание ледовых переправ и зимней автомобильной дороги (1 зимняя автомобильная дорога, включающая в себя 7 ледовых переправ ежегодно) – израсходовано средств 16 129,8 тыс. руб., в том числе 13 662,1 тыс. руб. за счет средств республиканского бюджета Республики Коми;
2) содержание автомобильных дорог общего пользования местного значения (Подъезд к д. Акись, подъезд к д. Новикбож, подъезд к водозабору на р. Уса, ежегодно) – израсходовано средств 2 417,1 тыс. руб., в том числе 2 392,9 тыс. руб. за счет средств республиканского бюджета Республики Коми;
3) транспортное обслуживание населения (ежегодно), в том числе:
- воздушным транспортом – по итогам 2024 года в период распутицы выполнено 78 рейсов, перевезено 2 095 пассажиров. Реализация данного мероприятия производится за счет средств республиканского бюджета Республики Коми и местного бюджета (софинансирование мероприятия составляет 95/5). Израсходовано средств 27 088,9 тыс. руб., в том числе 25 734,4 тыс. руб. за счет средств республиканского бюджета Республики Коми;
- речным транспортом – по итогам 2024 года в период действия навигации выполнен 121 рейс, перевезено 4 372 пассажира. Израсходовано средств в размере 12 715,0 тыс. руб.;
- автомобильным транспортом – по итогам 2024 года выполнено 26,7 тыс. рейсов, перевезено 243,6 тыс. пассажиров, в том числе по «зимним» маршрутам. Израсходовано: на перевозки по городским и пригородным маршрутам - 30 473,57 тыс. руб., в том числе 15 225,07 тыс. руб. за счет средств республиканского бюджета Республики Коми, по междугородним маршрутам («зимним») - 1 272,9 тыс. руб.;
4) приобретение подвижного состава для осуществления пассажирских перевозок – в целях обновления автопарка для осуществления пассажирских перевозок автомобильным транспортом было приобретено 3 автобуса марки ПАЗ-320435-04, оснащенные механической аппарелью и площадкой для размещения маломобильных пассажиров. Реализация данного мероприятия проводилась за счет средств иного межбюджетного трансферта, имеющего целевое назначение, из республиканского бюджета Республики Коми. Израсходовано средств в размере 18 300 тыс. руб.
Всего на реализацию мероприятий Подпрограммы 1 израсходовано 108 397,2 тыс. руб., в том числе 75 314,5 тыс. руб. за счет средств республиканского бюджета Республики Коми.
В рамках реализации Подпрограммы 2 выполнены следующие мероприятия:
1) нанесена разметка пешеходных переходов, общей площадью           2,0 тыс.кв. м (в том числе холодным пластиком – 80 кв.м);
2) производится обслуживание и замена (при необходимости) 896 дорожных знаков дорожного движения (ежегодно);
3) производится обслуживание светофорных объектов в количестве  130 ед. (ежегодно); 
4) нанесена дорожная разметка в с. Усть-Уса и д. Новикбож;
5) разработана проектная документация на строительство линии уличного освещения в пгт. Парма;
6) проведен мониторинг дорожного движения на 14 пунктах учета, расположенных на территории округа «Усинск»;
7) в целях обеспечения транспортной безопасности выполнены работы по проведению оценки уязвимости объекта транспортной инфраструктуры (мост через р. Седью);
8) В рамках развития АПК «Безопасный город» приобретен видеосигнал с 71 камер уличного видеонаблюдения. В 2024 году установлены новые камеры по ул. Парковая д. 4а (над музейно-выстовочным центром «Вортас»), ул. Парковая д. 20 (обзор на детскую площадку и здание кафе «Базука Лаундж бар»), ул. Мира (Лыжная трасса МБУ ДО «СШ №1» г. Усинска). Также проведены мероприятия по инвентаризации и дальнейшей передислокации камер уличного видеонаблюдения, в результате которой размещены камеры на аллеи Семьи - в количестве 2 ед., Молодежной аллее - 2 ед., Променад по ул. Нефтяников - 1 ед. (обзор на арт-объект «Лукошко»), ул. Комсомольская д. 19 (обзор пешеходного перехода и перекрестка ул. Таежная - ул. Комсомольская), ул. Нефтяников (пешеходный переход в районе магазина «Пятерочка»), место проведения массовых мероприятий «Сабантуй» (обзор на территорию и задние ворота Лыжероллерной трассы), стадион им. Юрия Алексеевича Спиридонова.
Расходы на выполнение  мероприятий Подпрограммы 2 составили 9 034,6 тыс. руб.
Начальник
отдела транспорта и связи                                                               А.Л. Игумнова
</t>
  </si>
  <si>
    <t xml:space="preserve">Согласно Постановлению администрации МОГО "Усинск" РК от 22.04.2015 года "Об утверждении Перечня ледовых переправ и зимних автомобильных дорог общего пользования местного значения муниципального образования городского округа "Усинск Республики Коми" (в ред. от 14.09.2021 г.) </t>
  </si>
  <si>
    <t>сти</t>
  </si>
  <si>
    <t>Снижение численности населения (рассчитано исходя из численности наеления на 01.01.2024)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</si>
</sst>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
    <numFmt numFmtId="167" formatCode="#,##0.0_ ;\-#,##0.0\ "/>
    <numFmt numFmtId="168" formatCode="_-* #,##0.0\ _₽_-;\-* #,##0.0\ _₽_-;_-* &quot;-&quot;??\ _₽_-;_-@_-"/>
  </numFmts>
  <fonts count="47">
    <font>
      <sz val="11"/>
      <color theme="1"/>
      <name val="Calibri"/>
      <family val="2"/>
      <charset val="204"/>
      <scheme val="minor"/>
    </font>
    <font>
      <sz val="14"/>
      <name val="Times New Roman"/>
      <family val="1"/>
      <charset val="204"/>
    </font>
    <font>
      <sz val="12"/>
      <color theme="1"/>
      <name val="Times New Roman"/>
      <family val="1"/>
      <charset val="204"/>
    </font>
    <font>
      <sz val="9"/>
      <color theme="1"/>
      <name val="Times New Roman"/>
      <family val="1"/>
      <charset val="204"/>
    </font>
    <font>
      <b/>
      <sz val="12"/>
      <color theme="1"/>
      <name val="Times New Roman"/>
      <family val="1"/>
      <charset val="204"/>
    </font>
    <font>
      <sz val="14"/>
      <color theme="1"/>
      <name val="Times New Roman"/>
      <family val="1"/>
      <charset val="204"/>
    </font>
    <font>
      <b/>
      <sz val="14"/>
      <color theme="1"/>
      <name val="Times New Roman"/>
      <family val="1"/>
      <charset val="204"/>
    </font>
    <font>
      <i/>
      <sz val="14"/>
      <color theme="1"/>
      <name val="Times New Roman"/>
      <family val="1"/>
      <charset val="204"/>
    </font>
    <font>
      <sz val="16"/>
      <color theme="1"/>
      <name val="Times New Roman"/>
      <family val="1"/>
      <charset val="204"/>
    </font>
    <font>
      <sz val="11"/>
      <color theme="1"/>
      <name val="Times New Roman"/>
      <family val="1"/>
      <charset val="204"/>
    </font>
    <font>
      <sz val="16"/>
      <color theme="1"/>
      <name val="Calibri"/>
      <family val="2"/>
      <charset val="204"/>
      <scheme val="minor"/>
    </font>
    <font>
      <sz val="11"/>
      <name val="Times New Roman"/>
      <family val="1"/>
      <charset val="204"/>
    </font>
    <font>
      <sz val="10"/>
      <name val="Arial"/>
      <family val="2"/>
      <charset val="204"/>
    </font>
    <font>
      <i/>
      <sz val="11"/>
      <name val="Times New Roman"/>
      <family val="1"/>
      <charset val="204"/>
    </font>
    <font>
      <sz val="11"/>
      <color theme="1"/>
      <name val="Calibri"/>
      <family val="2"/>
      <charset val="204"/>
      <scheme val="minor"/>
    </font>
    <font>
      <sz val="14"/>
      <color theme="1"/>
      <name val="Calibri"/>
      <family val="2"/>
      <charset val="204"/>
      <scheme val="minor"/>
    </font>
    <font>
      <sz val="14"/>
      <color rgb="FF000000"/>
      <name val="Times New Roman"/>
      <family val="1"/>
      <charset val="204"/>
    </font>
    <font>
      <i/>
      <sz val="14"/>
      <name val="Times New Roman"/>
      <family val="1"/>
      <charset val="204"/>
    </font>
    <font>
      <b/>
      <sz val="14"/>
      <name val="Times New Roman"/>
      <family val="1"/>
      <charset val="204"/>
    </font>
    <font>
      <sz val="18"/>
      <color theme="1"/>
      <name val="Times New Roman"/>
      <family val="1"/>
      <charset val="204"/>
    </font>
    <font>
      <sz val="10"/>
      <color rgb="FF000000"/>
      <name val="Arial"/>
      <family val="2"/>
      <charset val="204"/>
    </font>
    <font>
      <sz val="9"/>
      <color theme="1"/>
      <name val="Calibri"/>
      <family val="2"/>
      <charset val="204"/>
      <scheme val="minor"/>
    </font>
    <font>
      <sz val="9"/>
      <name val="Times New Roman"/>
      <family val="1"/>
      <charset val="204"/>
    </font>
    <font>
      <i/>
      <sz val="9"/>
      <name val="Times New Roman"/>
      <family val="1"/>
      <charset val="204"/>
    </font>
    <font>
      <sz val="10"/>
      <color theme="1"/>
      <name val="Times New Roman"/>
      <family val="1"/>
      <charset val="204"/>
    </font>
    <font>
      <i/>
      <sz val="9"/>
      <color theme="1"/>
      <name val="Times New Roman"/>
      <family val="1"/>
      <charset val="204"/>
    </font>
    <font>
      <sz val="10"/>
      <color rgb="FF000000"/>
      <name val="Times New Roman"/>
      <family val="1"/>
      <charset val="204"/>
    </font>
    <font>
      <b/>
      <sz val="14"/>
      <color theme="1"/>
      <name val="Calibri"/>
      <family val="2"/>
      <charset val="204"/>
      <scheme val="minor"/>
    </font>
    <font>
      <i/>
      <vertAlign val="superscript"/>
      <sz val="9"/>
      <name val="Times New Roman"/>
      <family val="1"/>
      <charset val="204"/>
    </font>
    <font>
      <sz val="11"/>
      <color theme="1"/>
      <name val="Calibri"/>
      <family val="2"/>
      <scheme val="minor"/>
    </font>
    <font>
      <sz val="11"/>
      <name val="Calibri"/>
      <family val="2"/>
      <charset val="204"/>
      <scheme val="minor"/>
    </font>
    <font>
      <b/>
      <i/>
      <sz val="14"/>
      <name val="Times New Roman"/>
      <family val="1"/>
      <charset val="204"/>
    </font>
    <font>
      <b/>
      <sz val="22"/>
      <name val="Times New Roman"/>
      <family val="1"/>
      <charset val="204"/>
    </font>
    <font>
      <b/>
      <sz val="13"/>
      <name val="Times New Roman"/>
      <family val="1"/>
      <charset val="204"/>
    </font>
    <font>
      <b/>
      <sz val="12"/>
      <name val="Times New Roman"/>
      <family val="1"/>
      <charset val="204"/>
    </font>
    <font>
      <b/>
      <i/>
      <sz val="12"/>
      <name val="Times New Roman"/>
      <family val="1"/>
      <charset val="204"/>
    </font>
    <font>
      <b/>
      <i/>
      <sz val="11"/>
      <name val="Times New Roman"/>
      <family val="1"/>
      <charset val="204"/>
    </font>
    <font>
      <sz val="12"/>
      <name val="Times New Roman"/>
      <family val="1"/>
      <charset val="204"/>
    </font>
    <font>
      <b/>
      <sz val="11"/>
      <name val="Times New Roman"/>
      <family val="1"/>
      <charset val="204"/>
    </font>
    <font>
      <b/>
      <sz val="20"/>
      <name val="Times New Roman"/>
      <family val="1"/>
      <charset val="204"/>
    </font>
    <font>
      <i/>
      <sz val="11"/>
      <color theme="1"/>
      <name val="Times New Roman"/>
      <family val="1"/>
      <charset val="204"/>
    </font>
    <font>
      <i/>
      <sz val="12"/>
      <name val="Times New Roman"/>
      <family val="1"/>
      <charset val="204"/>
    </font>
    <font>
      <sz val="14"/>
      <color theme="1"/>
      <name val="Calibri"/>
      <family val="2"/>
      <charset val="204"/>
    </font>
    <font>
      <i/>
      <sz val="14"/>
      <name val="Sitka Text"/>
      <charset val="204"/>
    </font>
    <font>
      <i/>
      <sz val="14"/>
      <color rgb="FF7030A0"/>
      <name val="Times New Roman"/>
      <family val="1"/>
      <charset val="204"/>
    </font>
    <font>
      <i/>
      <sz val="12"/>
      <color theme="1"/>
      <name val="Times New Roman"/>
      <family val="1"/>
      <charset val="204"/>
    </font>
    <font>
      <sz val="11"/>
      <name val="Calibri"/>
      <family val="2"/>
      <charset val="204"/>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D9D9D9"/>
      </left>
      <right style="thin">
        <color rgb="FFD9D9D9"/>
      </right>
      <top/>
      <bottom style="thin">
        <color rgb="FFD9D9D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12" fillId="0" borderId="0"/>
    <xf numFmtId="0" fontId="14" fillId="0" borderId="0"/>
    <xf numFmtId="4" fontId="20" fillId="0" borderId="10">
      <alignment horizontal="right" vertical="top" shrinkToFit="1"/>
    </xf>
    <xf numFmtId="43" fontId="14" fillId="0" borderId="0" applyFont="0" applyFill="0" applyBorder="0" applyAlignment="0" applyProtection="0"/>
    <xf numFmtId="0" fontId="14" fillId="0" borderId="0"/>
    <xf numFmtId="0" fontId="14" fillId="0" borderId="0"/>
    <xf numFmtId="43" fontId="14" fillId="0" borderId="0" applyFont="0" applyFill="0" applyBorder="0" applyAlignment="0" applyProtection="0"/>
    <xf numFmtId="0" fontId="29" fillId="0" borderId="0"/>
    <xf numFmtId="0" fontId="14" fillId="0" borderId="0"/>
  </cellStyleXfs>
  <cellXfs count="418">
    <xf numFmtId="0" fontId="0" fillId="0" borderId="0" xfId="0"/>
    <xf numFmtId="0" fontId="2" fillId="0" borderId="0" xfId="0" applyFont="1"/>
    <xf numFmtId="0" fontId="2" fillId="0" borderId="0" xfId="0" applyFont="1" applyAlignment="1">
      <alignment horizontal="center" vertical="center" wrapText="1"/>
    </xf>
    <xf numFmtId="0" fontId="0" fillId="0" borderId="0" xfId="0" applyAlignment="1">
      <alignment horizontal="center" vertical="center"/>
    </xf>
    <xf numFmtId="0" fontId="0" fillId="0" borderId="0" xfId="0"/>
    <xf numFmtId="0" fontId="19" fillId="0" borderId="0" xfId="0" applyFont="1" applyFill="1" applyAlignment="1">
      <alignment horizontal="center" vertical="top"/>
    </xf>
    <xf numFmtId="0" fontId="19" fillId="0" borderId="0" xfId="0" applyFont="1" applyFill="1"/>
    <xf numFmtId="4" fontId="17" fillId="0" borderId="7" xfId="1" applyNumberFormat="1" applyFont="1" applyFill="1" applyBorder="1" applyAlignment="1">
      <alignment horizontal="center" vertical="center"/>
    </xf>
    <xf numFmtId="4" fontId="17" fillId="0" borderId="1" xfId="1" applyNumberFormat="1" applyFont="1" applyFill="1" applyBorder="1" applyAlignment="1">
      <alignment horizontal="center" vertical="center"/>
    </xf>
    <xf numFmtId="4" fontId="17" fillId="0" borderId="7" xfId="1" applyNumberFormat="1" applyFont="1" applyFill="1" applyBorder="1" applyAlignment="1">
      <alignment horizontal="center" vertical="center" wrapText="1"/>
    </xf>
    <xf numFmtId="0" fontId="21" fillId="0" borderId="0" xfId="2" applyFont="1" applyAlignment="1">
      <alignment horizontal="center" vertical="center"/>
    </xf>
    <xf numFmtId="0" fontId="21" fillId="0" borderId="0" xfId="2" applyFont="1"/>
    <xf numFmtId="0" fontId="15" fillId="0" borderId="0" xfId="2" applyFont="1" applyAlignment="1">
      <alignment horizontal="right"/>
    </xf>
    <xf numFmtId="0" fontId="14" fillId="0" borderId="0" xfId="2"/>
    <xf numFmtId="0" fontId="15" fillId="0" borderId="0" xfId="2" applyFont="1" applyBorder="1" applyAlignment="1">
      <alignment horizontal="right"/>
    </xf>
    <xf numFmtId="0" fontId="5" fillId="2" borderId="0" xfId="2" applyFont="1" applyFill="1" applyAlignment="1">
      <alignment horizontal="right"/>
    </xf>
    <xf numFmtId="0" fontId="5" fillId="2" borderId="0" xfId="2" applyFont="1" applyFill="1" applyAlignment="1">
      <alignment horizontal="right" vertical="center"/>
    </xf>
    <xf numFmtId="0" fontId="3" fillId="0" borderId="0" xfId="2" applyFont="1" applyAlignment="1">
      <alignment horizontal="right" vertical="center"/>
    </xf>
    <xf numFmtId="0" fontId="21" fillId="2" borderId="0" xfId="2" applyFont="1" applyFill="1"/>
    <xf numFmtId="0" fontId="3" fillId="0" borderId="0" xfId="2" applyFont="1" applyAlignment="1">
      <alignment horizontal="center" vertical="center"/>
    </xf>
    <xf numFmtId="0" fontId="3" fillId="0" borderId="1" xfId="2" applyFont="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0" applyFont="1" applyFill="1" applyBorder="1" applyAlignment="1">
      <alignment horizontal="center" vertical="center" wrapText="1"/>
    </xf>
    <xf numFmtId="165" fontId="3" fillId="0" borderId="1" xfId="2" applyNumberFormat="1"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4" fontId="3" fillId="0" borderId="1" xfId="2" applyNumberFormat="1" applyFont="1" applyFill="1" applyBorder="1" applyAlignment="1">
      <alignment horizontal="center" vertical="center" wrapText="1"/>
    </xf>
    <xf numFmtId="0" fontId="14" fillId="0" borderId="0" xfId="2" applyFill="1"/>
    <xf numFmtId="0" fontId="22" fillId="0" borderId="1" xfId="2" applyFont="1" applyFill="1" applyBorder="1" applyAlignment="1">
      <alignment horizontal="center" vertical="center" wrapText="1"/>
    </xf>
    <xf numFmtId="167" fontId="22" fillId="0" borderId="1" xfId="4" applyNumberFormat="1" applyFont="1" applyFill="1" applyBorder="1" applyAlignment="1">
      <alignment horizontal="center" vertical="center" wrapText="1"/>
    </xf>
    <xf numFmtId="0" fontId="23" fillId="0" borderId="1" xfId="2" applyFont="1" applyFill="1" applyBorder="1" applyAlignment="1">
      <alignment vertical="center" wrapText="1"/>
    </xf>
    <xf numFmtId="168" fontId="22" fillId="0" borderId="1" xfId="2"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23" fillId="0" borderId="2" xfId="2" applyFont="1" applyFill="1" applyBorder="1" applyAlignment="1">
      <alignment vertical="center" wrapText="1"/>
    </xf>
    <xf numFmtId="0" fontId="22" fillId="0" borderId="1" xfId="2" applyFont="1" applyFill="1" applyBorder="1" applyAlignment="1">
      <alignment vertical="center" wrapText="1"/>
    </xf>
    <xf numFmtId="14" fontId="3" fillId="0" borderId="1" xfId="2" applyNumberFormat="1" applyFont="1" applyFill="1" applyBorder="1" applyAlignment="1">
      <alignment horizontal="center" vertical="center" wrapText="1"/>
    </xf>
    <xf numFmtId="165" fontId="22" fillId="0" borderId="1" xfId="4" applyNumberFormat="1" applyFont="1" applyFill="1" applyBorder="1" applyAlignment="1">
      <alignment horizontal="center" vertical="center" wrapText="1"/>
    </xf>
    <xf numFmtId="49" fontId="22" fillId="0" borderId="1" xfId="2" applyNumberFormat="1" applyFont="1" applyFill="1" applyBorder="1" applyAlignment="1">
      <alignment horizontal="center" vertical="center" wrapText="1"/>
    </xf>
    <xf numFmtId="0" fontId="22" fillId="0" borderId="1" xfId="2" applyFont="1" applyFill="1" applyBorder="1" applyAlignment="1">
      <alignment vertical="top" wrapText="1"/>
    </xf>
    <xf numFmtId="165" fontId="24" fillId="0" borderId="1" xfId="0" applyNumberFormat="1" applyFont="1" applyFill="1" applyBorder="1" applyAlignment="1">
      <alignment horizontal="center" vertical="center"/>
    </xf>
    <xf numFmtId="0" fontId="22" fillId="0" borderId="1" xfId="2" applyNumberFormat="1" applyFont="1" applyFill="1" applyBorder="1" applyAlignment="1">
      <alignment horizontal="center" vertical="center" wrapText="1"/>
    </xf>
    <xf numFmtId="0" fontId="23" fillId="0" borderId="1" xfId="2" applyFont="1" applyFill="1" applyBorder="1" applyAlignment="1">
      <alignment vertical="top" wrapText="1"/>
    </xf>
    <xf numFmtId="0" fontId="25" fillId="0" borderId="1" xfId="2" applyFont="1" applyFill="1" applyBorder="1" applyAlignment="1">
      <alignment vertical="center" wrapText="1"/>
    </xf>
    <xf numFmtId="0" fontId="3" fillId="0" borderId="1" xfId="2" applyFont="1" applyFill="1" applyBorder="1" applyAlignment="1">
      <alignment vertical="center" wrapText="1"/>
    </xf>
    <xf numFmtId="0" fontId="26" fillId="0" borderId="0" xfId="0" applyFont="1" applyFill="1" applyAlignment="1">
      <alignment horizontal="center" wrapText="1"/>
    </xf>
    <xf numFmtId="165" fontId="22" fillId="0" borderId="1" xfId="2" applyNumberFormat="1" applyFont="1" applyFill="1" applyBorder="1" applyAlignment="1">
      <alignment horizontal="center" vertical="center" wrapText="1"/>
    </xf>
    <xf numFmtId="0" fontId="25" fillId="0" borderId="1" xfId="2" applyFont="1" applyFill="1" applyBorder="1" applyAlignment="1">
      <alignment vertical="top" wrapText="1"/>
    </xf>
    <xf numFmtId="0" fontId="1" fillId="0" borderId="1" xfId="2" applyFont="1" applyFill="1" applyBorder="1" applyAlignment="1">
      <alignment horizontal="center" vertical="center" wrapText="1"/>
    </xf>
    <xf numFmtId="0" fontId="1" fillId="0" borderId="1" xfId="2" applyFont="1" applyFill="1" applyBorder="1" applyAlignment="1">
      <alignment vertical="center" wrapText="1"/>
    </xf>
    <xf numFmtId="168" fontId="1" fillId="0" borderId="1" xfId="4" applyNumberFormat="1" applyFont="1" applyFill="1" applyBorder="1" applyAlignment="1">
      <alignment horizontal="center" vertical="center" wrapText="1"/>
    </xf>
    <xf numFmtId="167" fontId="1" fillId="0" borderId="1" xfId="4" applyNumberFormat="1" applyFont="1" applyFill="1" applyBorder="1" applyAlignment="1">
      <alignment horizontal="center" vertical="center" wrapText="1"/>
    </xf>
    <xf numFmtId="0" fontId="27" fillId="0" borderId="0" xfId="2" applyFont="1" applyFill="1"/>
    <xf numFmtId="0" fontId="27" fillId="0" borderId="0" xfId="2" applyFont="1"/>
    <xf numFmtId="0" fontId="22" fillId="0" borderId="1" xfId="2" applyFont="1" applyFill="1" applyBorder="1" applyAlignment="1">
      <alignment horizontal="left" vertical="center" wrapText="1"/>
    </xf>
    <xf numFmtId="0" fontId="22" fillId="0" borderId="1" xfId="2" applyFont="1" applyFill="1" applyBorder="1" applyAlignment="1">
      <alignment horizontal="center" vertical="top" wrapText="1"/>
    </xf>
    <xf numFmtId="165" fontId="24" fillId="0" borderId="0" xfId="0" applyNumberFormat="1" applyFont="1" applyFill="1" applyAlignment="1">
      <alignment horizontal="center" vertical="center"/>
    </xf>
    <xf numFmtId="0" fontId="23" fillId="0" borderId="1" xfId="2" applyFont="1" applyFill="1" applyBorder="1" applyAlignment="1">
      <alignment horizontal="left" vertical="top" wrapText="1"/>
    </xf>
    <xf numFmtId="0" fontId="23" fillId="0" borderId="1" xfId="2" applyFont="1" applyFill="1" applyBorder="1" applyAlignment="1">
      <alignment horizontal="left" vertical="center" wrapText="1"/>
    </xf>
    <xf numFmtId="167" fontId="22" fillId="0" borderId="1" xfId="2" applyNumberFormat="1" applyFont="1" applyFill="1" applyBorder="1" applyAlignment="1">
      <alignment horizontal="center" vertical="center" wrapText="1"/>
    </xf>
    <xf numFmtId="0" fontId="18" fillId="0" borderId="1" xfId="2" applyFont="1" applyFill="1" applyBorder="1" applyAlignment="1">
      <alignment horizontal="center" vertical="center" wrapText="1"/>
    </xf>
    <xf numFmtId="0" fontId="18" fillId="0" borderId="1" xfId="2" applyFont="1" applyFill="1" applyBorder="1" applyAlignment="1">
      <alignment horizontal="left" vertical="center" wrapText="1"/>
    </xf>
    <xf numFmtId="165" fontId="18" fillId="0" borderId="1" xfId="2" applyNumberFormat="1" applyFont="1" applyFill="1" applyBorder="1" applyAlignment="1">
      <alignment horizontal="center" vertical="center" wrapText="1"/>
    </xf>
    <xf numFmtId="0" fontId="5" fillId="0" borderId="0" xfId="2" applyFont="1" applyAlignment="1">
      <alignment horizontal="center" vertical="center"/>
    </xf>
    <xf numFmtId="0" fontId="5" fillId="0" borderId="0" xfId="2" applyFont="1" applyAlignment="1">
      <alignment vertical="top"/>
    </xf>
    <xf numFmtId="0" fontId="5" fillId="0" borderId="0" xfId="2" applyFont="1"/>
    <xf numFmtId="0" fontId="5" fillId="0" borderId="8" xfId="2" applyFont="1" applyBorder="1"/>
    <xf numFmtId="0" fontId="5" fillId="2" borderId="0" xfId="2" applyFont="1" applyFill="1"/>
    <xf numFmtId="0" fontId="5" fillId="0" borderId="0" xfId="2" applyFont="1" applyBorder="1"/>
    <xf numFmtId="0" fontId="14" fillId="0" borderId="0" xfId="2" applyAlignment="1">
      <alignment horizontal="center" vertical="center"/>
    </xf>
    <xf numFmtId="0" fontId="9" fillId="0" borderId="0" xfId="2" applyFont="1"/>
    <xf numFmtId="0" fontId="9" fillId="0" borderId="0" xfId="8" applyFont="1"/>
    <xf numFmtId="0" fontId="29" fillId="0" borderId="0" xfId="8" applyFont="1" applyFill="1" applyBorder="1" applyAlignment="1">
      <alignment wrapText="1"/>
    </xf>
    <xf numFmtId="0" fontId="9" fillId="0" borderId="0" xfId="8" applyFont="1" applyAlignment="1">
      <alignment horizontal="center" vertical="center"/>
    </xf>
    <xf numFmtId="0" fontId="5" fillId="0" borderId="1" xfId="8" applyFont="1" applyBorder="1" applyAlignment="1">
      <alignment horizontal="center" vertical="center"/>
    </xf>
    <xf numFmtId="0" fontId="5" fillId="0" borderId="1" xfId="2" applyFont="1" applyFill="1" applyBorder="1" applyAlignment="1">
      <alignment horizontal="left" vertical="center" wrapText="1"/>
    </xf>
    <xf numFmtId="14" fontId="1" fillId="0" borderId="1" xfId="2" applyNumberFormat="1" applyFont="1" applyFill="1" applyBorder="1" applyAlignment="1">
      <alignment horizontal="center" vertical="center" wrapText="1"/>
    </xf>
    <xf numFmtId="0" fontId="5" fillId="0" borderId="1" xfId="8" applyFont="1" applyFill="1" applyBorder="1" applyAlignment="1">
      <alignment horizontal="center" vertical="center"/>
    </xf>
    <xf numFmtId="0" fontId="5" fillId="0" borderId="1" xfId="8" applyFont="1" applyFill="1" applyBorder="1" applyAlignment="1">
      <alignment vertical="center" wrapText="1"/>
    </xf>
    <xf numFmtId="0" fontId="5" fillId="0" borderId="0" xfId="0" applyFont="1" applyAlignment="1">
      <alignment horizontal="right"/>
    </xf>
    <xf numFmtId="0" fontId="5" fillId="0" borderId="0" xfId="0" applyFont="1" applyAlignment="1">
      <alignment horizontal="right" vertical="center"/>
    </xf>
    <xf numFmtId="0" fontId="2" fillId="0" borderId="1" xfId="8" applyFont="1" applyBorder="1" applyAlignment="1">
      <alignment horizontal="center"/>
    </xf>
    <xf numFmtId="0" fontId="2" fillId="0" borderId="1" xfId="8" applyFont="1" applyBorder="1" applyAlignment="1">
      <alignment horizontal="center" vertical="center"/>
    </xf>
    <xf numFmtId="0" fontId="2" fillId="0" borderId="1" xfId="0" applyFont="1" applyFill="1" applyBorder="1" applyAlignment="1" applyProtection="1">
      <alignment horizontal="center"/>
      <protection locked="0"/>
    </xf>
    <xf numFmtId="4" fontId="1" fillId="0" borderId="1" xfId="1" applyNumberFormat="1" applyFont="1" applyFill="1" applyBorder="1" applyAlignment="1">
      <alignment horizontal="center" vertical="center"/>
    </xf>
    <xf numFmtId="49" fontId="5" fillId="0" borderId="1" xfId="0" applyNumberFormat="1" applyFont="1" applyFill="1" applyBorder="1" applyAlignment="1">
      <alignment horizontal="center" vertical="top"/>
    </xf>
    <xf numFmtId="0" fontId="5" fillId="0" borderId="3" xfId="0" applyFont="1" applyFill="1" applyBorder="1" applyAlignment="1">
      <alignment horizontal="center" vertical="center" wrapText="1"/>
    </xf>
    <xf numFmtId="0" fontId="5" fillId="0" borderId="1" xfId="0" applyFont="1" applyFill="1" applyBorder="1" applyAlignment="1">
      <alignment vertical="top"/>
    </xf>
    <xf numFmtId="0" fontId="1" fillId="0" borderId="1" xfId="1" applyFont="1" applyFill="1" applyBorder="1" applyAlignment="1">
      <alignment horizontal="justify" vertical="top" wrapText="1"/>
    </xf>
    <xf numFmtId="0" fontId="17" fillId="0" borderId="1" xfId="0" applyFont="1" applyFill="1" applyBorder="1" applyAlignment="1">
      <alignment horizontal="center" vertical="top" wrapText="1"/>
    </xf>
    <xf numFmtId="0" fontId="18" fillId="0" borderId="1" xfId="0" applyFont="1" applyFill="1" applyBorder="1" applyAlignment="1">
      <alignment horizontal="center" vertical="top" wrapText="1"/>
    </xf>
    <xf numFmtId="0" fontId="17" fillId="0" borderId="1" xfId="1" applyFont="1" applyFill="1" applyBorder="1" applyAlignment="1">
      <alignment horizontal="justify" vertical="top" wrapText="1"/>
    </xf>
    <xf numFmtId="0" fontId="1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7" fillId="0" borderId="1" xfId="1" applyNumberFormat="1" applyFont="1" applyFill="1" applyBorder="1" applyAlignment="1">
      <alignment horizontal="center" vertical="center"/>
    </xf>
    <xf numFmtId="0" fontId="5" fillId="0" borderId="1" xfId="0" applyFont="1" applyFill="1" applyBorder="1" applyAlignment="1">
      <alignment horizontal="center" vertical="center"/>
    </xf>
    <xf numFmtId="166" fontId="17" fillId="0" borderId="1" xfId="0" applyNumberFormat="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0" fontId="5" fillId="0" borderId="1" xfId="0" applyFont="1" applyBorder="1" applyAlignment="1">
      <alignment horizontal="center" vertical="center"/>
    </xf>
    <xf numFmtId="0" fontId="7" fillId="0" borderId="1" xfId="0" applyFont="1" applyFill="1" applyBorder="1" applyAlignment="1">
      <alignment vertical="top"/>
    </xf>
    <xf numFmtId="0" fontId="31" fillId="0" borderId="1" xfId="0" applyFont="1" applyFill="1" applyBorder="1" applyAlignment="1">
      <alignment horizontal="center" vertical="top" wrapText="1"/>
    </xf>
    <xf numFmtId="4" fontId="17" fillId="0" borderId="1" xfId="1" applyNumberFormat="1" applyFont="1" applyFill="1" applyBorder="1" applyAlignment="1">
      <alignment horizontal="center" vertical="top"/>
    </xf>
    <xf numFmtId="0" fontId="17" fillId="0" borderId="9" xfId="1" applyFont="1" applyFill="1" applyBorder="1" applyAlignment="1">
      <alignment horizontal="left" vertical="top" wrapText="1"/>
    </xf>
    <xf numFmtId="3" fontId="17" fillId="0" borderId="1" xfId="0" applyNumberFormat="1" applyFont="1" applyFill="1" applyBorder="1" applyAlignment="1">
      <alignment horizontal="center" vertical="top" wrapText="1"/>
    </xf>
    <xf numFmtId="0" fontId="5" fillId="0" borderId="1" xfId="8" applyFont="1" applyFill="1" applyBorder="1" applyAlignment="1">
      <alignment horizontal="center" vertical="center" wrapText="1"/>
    </xf>
    <xf numFmtId="0" fontId="1" fillId="0" borderId="1" xfId="2" applyFont="1" applyFill="1" applyBorder="1" applyAlignment="1">
      <alignment horizontal="left" vertical="center" wrapText="1"/>
    </xf>
    <xf numFmtId="14" fontId="5" fillId="0" borderId="1" xfId="8" applyNumberFormat="1" applyFont="1" applyFill="1" applyBorder="1" applyAlignment="1">
      <alignment horizontal="center" vertical="center"/>
    </xf>
    <xf numFmtId="14" fontId="5" fillId="0" borderId="1" xfId="8" applyNumberFormat="1" applyFont="1" applyFill="1" applyBorder="1" applyAlignment="1">
      <alignment horizontal="center" vertical="center" wrapText="1"/>
    </xf>
    <xf numFmtId="0" fontId="5" fillId="0" borderId="1" xfId="8" applyFont="1" applyBorder="1" applyAlignment="1">
      <alignment horizontal="center" vertical="center" wrapText="1"/>
    </xf>
    <xf numFmtId="0" fontId="5" fillId="0" borderId="1" xfId="8" applyFont="1" applyBorder="1" applyAlignment="1">
      <alignment horizontal="center" vertical="center"/>
    </xf>
    <xf numFmtId="0" fontId="1" fillId="0" borderId="1" xfId="2" applyFont="1" applyFill="1" applyBorder="1" applyAlignment="1">
      <alignment horizontal="left" vertical="center" wrapText="1"/>
    </xf>
    <xf numFmtId="0" fontId="30" fillId="0" borderId="0" xfId="5" applyFont="1"/>
    <xf numFmtId="0" fontId="18" fillId="0" borderId="0" xfId="5" applyFont="1" applyAlignment="1">
      <alignment horizontal="right"/>
    </xf>
    <xf numFmtId="0" fontId="38" fillId="3" borderId="1" xfId="5" applyFont="1" applyFill="1" applyBorder="1" applyAlignment="1">
      <alignment horizontal="center" vertical="center" wrapText="1"/>
    </xf>
    <xf numFmtId="49" fontId="11" fillId="3" borderId="1" xfId="5" applyNumberFormat="1" applyFont="1" applyFill="1" applyBorder="1" applyAlignment="1">
      <alignment horizontal="center" vertical="center" wrapText="1"/>
    </xf>
    <xf numFmtId="0" fontId="38" fillId="3" borderId="9" xfId="5" applyFont="1" applyFill="1" applyBorder="1" applyAlignment="1">
      <alignment horizontal="center" vertical="top" wrapText="1"/>
    </xf>
    <xf numFmtId="49" fontId="11" fillId="3" borderId="9" xfId="5" applyNumberFormat="1" applyFont="1" applyFill="1" applyBorder="1" applyAlignment="1">
      <alignment horizontal="center" vertical="center" wrapText="1"/>
    </xf>
    <xf numFmtId="0" fontId="11" fillId="0" borderId="9" xfId="5" applyFont="1" applyBorder="1" applyAlignment="1">
      <alignment horizontal="justify" vertical="top" wrapText="1"/>
    </xf>
    <xf numFmtId="0" fontId="1" fillId="0" borderId="0" xfId="5" applyFont="1" applyAlignment="1">
      <alignment horizontal="right"/>
    </xf>
    <xf numFmtId="0" fontId="2" fillId="0" borderId="0" xfId="0" applyFont="1" applyAlignment="1">
      <alignment vertical="top"/>
    </xf>
    <xf numFmtId="0" fontId="30" fillId="0" borderId="0" xfId="9" applyFont="1"/>
    <xf numFmtId="0" fontId="11" fillId="0" borderId="0" xfId="9" applyFont="1" applyAlignment="1">
      <alignment horizontal="right" wrapText="1"/>
    </xf>
    <xf numFmtId="0" fontId="11" fillId="0" borderId="0" xfId="9" applyFont="1"/>
    <xf numFmtId="0" fontId="32" fillId="0" borderId="0" xfId="9" applyFont="1" applyAlignment="1">
      <alignment horizontal="center" vertical="top"/>
    </xf>
    <xf numFmtId="0" fontId="11" fillId="0" borderId="1" xfId="9" applyFont="1" applyBorder="1" applyAlignment="1">
      <alignment horizontal="center" vertical="center" wrapText="1"/>
    </xf>
    <xf numFmtId="0" fontId="11" fillId="4" borderId="1" xfId="9" applyFont="1" applyFill="1" applyBorder="1" applyAlignment="1">
      <alignment horizontal="center" vertical="center" wrapText="1"/>
    </xf>
    <xf numFmtId="0" fontId="18" fillId="5" borderId="1" xfId="9" applyFont="1" applyFill="1" applyBorder="1" applyAlignment="1">
      <alignment vertical="top" wrapText="1"/>
    </xf>
    <xf numFmtId="0" fontId="33" fillId="5" borderId="1" xfId="9" applyFont="1" applyFill="1" applyBorder="1" applyAlignment="1">
      <alignment vertical="top" wrapText="1"/>
    </xf>
    <xf numFmtId="166" fontId="18" fillId="5" borderId="1" xfId="9" applyNumberFormat="1" applyFont="1" applyFill="1" applyBorder="1" applyAlignment="1">
      <alignment vertical="top" wrapText="1"/>
    </xf>
    <xf numFmtId="0" fontId="34" fillId="0" borderId="1" xfId="9" applyFont="1" applyBorder="1" applyAlignment="1">
      <alignment vertical="top" wrapText="1"/>
    </xf>
    <xf numFmtId="0" fontId="35" fillId="0" borderId="1" xfId="9" applyFont="1" applyBorder="1" applyAlignment="1">
      <alignment vertical="top" wrapText="1"/>
    </xf>
    <xf numFmtId="0" fontId="36" fillId="4" borderId="1" xfId="9" applyFont="1" applyFill="1" applyBorder="1" applyAlignment="1">
      <alignment horizontal="center" vertical="top" wrapText="1"/>
    </xf>
    <xf numFmtId="1" fontId="35" fillId="0" borderId="1" xfId="9" applyNumberFormat="1" applyFont="1" applyBorder="1" applyAlignment="1">
      <alignment horizontal="center" vertical="top" wrapText="1"/>
    </xf>
    <xf numFmtId="10" fontId="35" fillId="0" borderId="1" xfId="9" applyNumberFormat="1" applyFont="1" applyBorder="1" applyAlignment="1">
      <alignment horizontal="center" vertical="top" wrapText="1"/>
    </xf>
    <xf numFmtId="16" fontId="11" fillId="0" borderId="1" xfId="9" applyNumberFormat="1" applyFont="1" applyBorder="1" applyAlignment="1">
      <alignment horizontal="center" vertical="top" wrapText="1"/>
    </xf>
    <xf numFmtId="0" fontId="11" fillId="0" borderId="1" xfId="9" applyFont="1" applyBorder="1" applyAlignment="1">
      <alignment horizontal="justify" vertical="top" wrapText="1"/>
    </xf>
    <xf numFmtId="49" fontId="37" fillId="4" borderId="1" xfId="9" applyNumberFormat="1" applyFont="1" applyFill="1" applyBorder="1" applyAlignment="1">
      <alignment horizontal="center" vertical="top" wrapText="1"/>
    </xf>
    <xf numFmtId="1" fontId="34" fillId="0" borderId="1" xfId="9" applyNumberFormat="1" applyFont="1" applyBorder="1" applyAlignment="1">
      <alignment horizontal="center" vertical="top" wrapText="1"/>
    </xf>
    <xf numFmtId="10" fontId="34" fillId="0" borderId="1" xfId="9" applyNumberFormat="1" applyFont="1" applyBorder="1" applyAlignment="1">
      <alignment horizontal="center" vertical="top"/>
    </xf>
    <xf numFmtId="0" fontId="11" fillId="0" borderId="1" xfId="9" applyFont="1" applyBorder="1" applyAlignment="1">
      <alignment horizontal="center" vertical="top" wrapText="1"/>
    </xf>
    <xf numFmtId="0" fontId="11" fillId="0" borderId="1" xfId="9" applyFont="1" applyFill="1" applyBorder="1" applyAlignment="1">
      <alignment horizontal="justify" vertical="top" wrapText="1"/>
    </xf>
    <xf numFmtId="0" fontId="11" fillId="4" borderId="1" xfId="9" applyFont="1" applyFill="1" applyBorder="1" applyAlignment="1">
      <alignment horizontal="center" vertical="top" wrapText="1"/>
    </xf>
    <xf numFmtId="0" fontId="11" fillId="0" borderId="4" xfId="9" applyFont="1" applyBorder="1" applyAlignment="1">
      <alignment horizontal="justify" vertical="top" wrapText="1"/>
    </xf>
    <xf numFmtId="0" fontId="11" fillId="4" borderId="4" xfId="9" applyFont="1" applyFill="1" applyBorder="1" applyAlignment="1">
      <alignment horizontal="center" vertical="top" wrapText="1"/>
    </xf>
    <xf numFmtId="0" fontId="36" fillId="4" borderId="4" xfId="9" applyFont="1" applyFill="1" applyBorder="1" applyAlignment="1">
      <alignment horizontal="center" vertical="top" wrapText="1"/>
    </xf>
    <xf numFmtId="0" fontId="30" fillId="0" borderId="0" xfId="9" applyFont="1" applyAlignment="1">
      <alignment vertical="top" wrapText="1"/>
    </xf>
    <xf numFmtId="0" fontId="33" fillId="5" borderId="1" xfId="9" applyFont="1" applyFill="1" applyBorder="1" applyAlignment="1">
      <alignment horizontal="center" vertical="top" wrapText="1"/>
    </xf>
    <xf numFmtId="10" fontId="33" fillId="5" borderId="1" xfId="9" applyNumberFormat="1" applyFont="1" applyFill="1" applyBorder="1" applyAlignment="1">
      <alignment horizontal="center" vertical="top" wrapText="1"/>
    </xf>
    <xf numFmtId="0" fontId="34" fillId="0" borderId="4" xfId="9" applyFont="1" applyBorder="1" applyAlignment="1">
      <alignment vertical="top" wrapText="1"/>
    </xf>
    <xf numFmtId="0" fontId="35" fillId="0" borderId="4" xfId="9" applyFont="1" applyBorder="1" applyAlignment="1">
      <alignment vertical="top" wrapText="1"/>
    </xf>
    <xf numFmtId="1" fontId="35" fillId="0" borderId="4" xfId="9" applyNumberFormat="1" applyFont="1" applyBorder="1" applyAlignment="1">
      <alignment horizontal="center" vertical="top" wrapText="1"/>
    </xf>
    <xf numFmtId="10" fontId="35" fillId="0" borderId="4" xfId="9" applyNumberFormat="1" applyFont="1" applyBorder="1" applyAlignment="1">
      <alignment horizontal="center" vertical="top" wrapText="1"/>
    </xf>
    <xf numFmtId="10" fontId="34" fillId="2" borderId="1" xfId="9" applyNumberFormat="1" applyFont="1" applyFill="1" applyBorder="1" applyAlignment="1">
      <alignment horizontal="center" vertical="top"/>
    </xf>
    <xf numFmtId="0" fontId="11" fillId="2" borderId="1" xfId="9" applyFont="1" applyFill="1" applyBorder="1" applyAlignment="1">
      <alignment horizontal="justify" vertical="top" wrapText="1"/>
    </xf>
    <xf numFmtId="0" fontId="11" fillId="2" borderId="2" xfId="9" applyFont="1" applyFill="1" applyBorder="1" applyAlignment="1">
      <alignment horizontal="center" vertical="top" wrapText="1"/>
    </xf>
    <xf numFmtId="0" fontId="11" fillId="4" borderId="2" xfId="9" applyFont="1" applyFill="1" applyBorder="1" applyAlignment="1">
      <alignment horizontal="center" vertical="top" wrapText="1"/>
    </xf>
    <xf numFmtId="0" fontId="11" fillId="0" borderId="1" xfId="9" applyFont="1" applyBorder="1" applyAlignment="1">
      <alignment vertical="top" wrapText="1"/>
    </xf>
    <xf numFmtId="0" fontId="35" fillId="0" borderId="1" xfId="9" applyFont="1" applyFill="1" applyBorder="1" applyAlignment="1">
      <alignment vertical="top" wrapText="1"/>
    </xf>
    <xf numFmtId="0" fontId="34" fillId="0" borderId="1" xfId="9" applyFont="1" applyFill="1" applyBorder="1" applyAlignment="1">
      <alignment vertical="top" wrapText="1"/>
    </xf>
    <xf numFmtId="4" fontId="35" fillId="0" borderId="1" xfId="9" applyNumberFormat="1" applyFont="1" applyBorder="1" applyAlignment="1">
      <alignment horizontal="center" vertical="top" wrapText="1"/>
    </xf>
    <xf numFmtId="4" fontId="11" fillId="4" borderId="1" xfId="9" applyNumberFormat="1" applyFont="1" applyFill="1" applyBorder="1" applyAlignment="1">
      <alignment horizontal="center" vertical="top" wrapText="1"/>
    </xf>
    <xf numFmtId="4" fontId="11" fillId="0" borderId="1" xfId="9" applyNumberFormat="1" applyFont="1" applyBorder="1" applyAlignment="1">
      <alignment horizontal="center" vertical="top" wrapText="1"/>
    </xf>
    <xf numFmtId="10" fontId="11" fillId="0" borderId="1" xfId="9" applyNumberFormat="1" applyFont="1" applyBorder="1" applyAlignment="1">
      <alignment horizontal="center" vertical="top" wrapText="1"/>
    </xf>
    <xf numFmtId="0" fontId="11" fillId="0" borderId="1" xfId="9" applyFont="1" applyBorder="1"/>
    <xf numFmtId="0" fontId="34" fillId="0" borderId="1" xfId="9" applyFont="1" applyBorder="1"/>
    <xf numFmtId="4" fontId="36" fillId="4" borderId="1" xfId="9" applyNumberFormat="1" applyFont="1" applyFill="1" applyBorder="1" applyAlignment="1">
      <alignment horizontal="center" vertical="top" wrapText="1"/>
    </xf>
    <xf numFmtId="2" fontId="34" fillId="0" borderId="1" xfId="9" applyNumberFormat="1" applyFont="1" applyBorder="1" applyAlignment="1">
      <alignment horizontal="center"/>
    </xf>
    <xf numFmtId="10" fontId="34" fillId="0" borderId="1" xfId="9" applyNumberFormat="1" applyFont="1" applyBorder="1" applyAlignment="1">
      <alignment horizontal="center"/>
    </xf>
    <xf numFmtId="0" fontId="11" fillId="0" borderId="0" xfId="9" applyFont="1" applyBorder="1"/>
    <xf numFmtId="0" fontId="38" fillId="0" borderId="0" xfId="9" applyFont="1" applyBorder="1"/>
    <xf numFmtId="0" fontId="11" fillId="0" borderId="0" xfId="9" applyFont="1" applyBorder="1" applyAlignment="1">
      <alignment horizontal="center"/>
    </xf>
    <xf numFmtId="4" fontId="38" fillId="0" borderId="0" xfId="9" applyNumberFormat="1" applyFont="1" applyBorder="1" applyAlignment="1">
      <alignment horizontal="center"/>
    </xf>
    <xf numFmtId="10" fontId="38" fillId="0" borderId="0" xfId="9" applyNumberFormat="1" applyFont="1" applyBorder="1" applyAlignment="1">
      <alignment horizontal="center"/>
    </xf>
    <xf numFmtId="0" fontId="5" fillId="0" borderId="1" xfId="2" applyFont="1" applyFill="1" applyBorder="1" applyAlignment="1">
      <alignment horizontal="center" vertical="center" wrapText="1"/>
    </xf>
    <xf numFmtId="0" fontId="5" fillId="0" borderId="1" xfId="8" applyFont="1" applyBorder="1" applyAlignment="1">
      <alignment horizontal="center" vertical="center"/>
    </xf>
    <xf numFmtId="0" fontId="1" fillId="0" borderId="1" xfId="2" applyFont="1" applyFill="1" applyBorder="1" applyAlignment="1">
      <alignment horizontal="left" vertical="center" wrapText="1"/>
    </xf>
    <xf numFmtId="0" fontId="1" fillId="0" borderId="1" xfId="2" applyNumberFormat="1" applyFont="1" applyFill="1" applyBorder="1" applyAlignment="1">
      <alignment horizontal="center" vertical="center" wrapText="1"/>
    </xf>
    <xf numFmtId="0" fontId="5" fillId="0" borderId="1" xfId="8" applyFont="1" applyFill="1" applyBorder="1" applyAlignment="1">
      <alignment horizontal="center" vertical="center" wrapText="1"/>
    </xf>
    <xf numFmtId="0" fontId="5" fillId="0" borderId="1" xfId="8" applyFont="1" applyBorder="1" applyAlignment="1">
      <alignment horizontal="center" vertical="center"/>
    </xf>
    <xf numFmtId="0" fontId="1" fillId="0" borderId="1" xfId="2"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7" fillId="0" borderId="1" xfId="1" applyFont="1" applyFill="1" applyBorder="1" applyAlignment="1">
      <alignment horizontal="center" vertical="top" wrapText="1"/>
    </xf>
    <xf numFmtId="165" fontId="17" fillId="0" borderId="1" xfId="1" applyNumberFormat="1" applyFont="1" applyFill="1" applyBorder="1" applyAlignment="1">
      <alignment horizontal="center" vertical="top"/>
    </xf>
    <xf numFmtId="0" fontId="5" fillId="0" borderId="1" xfId="0" applyFont="1" applyFill="1" applyBorder="1" applyAlignment="1">
      <alignment horizontal="center" vertical="top"/>
    </xf>
    <xf numFmtId="0" fontId="5" fillId="0" borderId="1" xfId="0" applyFont="1" applyFill="1" applyBorder="1" applyAlignment="1">
      <alignment horizontal="justify" vertical="center"/>
    </xf>
    <xf numFmtId="3"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top"/>
    </xf>
    <xf numFmtId="4" fontId="5" fillId="0" borderId="1" xfId="0" applyNumberFormat="1" applyFont="1" applyFill="1" applyBorder="1" applyAlignment="1">
      <alignment horizontal="center" vertical="top"/>
    </xf>
    <xf numFmtId="166" fontId="17" fillId="0" borderId="1" xfId="0" applyNumberFormat="1" applyFont="1" applyFill="1" applyBorder="1" applyAlignment="1">
      <alignment horizontal="center" vertical="top" wrapText="1"/>
    </xf>
    <xf numFmtId="0" fontId="31" fillId="0" borderId="9" xfId="1" applyFont="1" applyFill="1" applyBorder="1" applyAlignment="1">
      <alignment horizontal="left" vertical="top" wrapText="1"/>
    </xf>
    <xf numFmtId="0" fontId="5" fillId="0" borderId="1" xfId="0" applyFont="1" applyFill="1" applyBorder="1" applyAlignment="1">
      <alignment horizontal="justify" vertical="top" wrapText="1"/>
    </xf>
    <xf numFmtId="0" fontId="5" fillId="0" borderId="1" xfId="0" applyFont="1" applyFill="1" applyBorder="1" applyAlignment="1">
      <alignment horizontal="center" vertical="top" wrapText="1"/>
    </xf>
    <xf numFmtId="165" fontId="1" fillId="0" borderId="1" xfId="1" applyNumberFormat="1" applyFont="1" applyFill="1" applyBorder="1" applyAlignment="1">
      <alignment horizontal="center" vertical="center"/>
    </xf>
    <xf numFmtId="49" fontId="5" fillId="2" borderId="1" xfId="0" applyNumberFormat="1" applyFont="1" applyFill="1" applyBorder="1" applyAlignment="1">
      <alignment horizontal="center" vertical="top"/>
    </xf>
    <xf numFmtId="0" fontId="40" fillId="0" borderId="1" xfId="0" applyFont="1" applyFill="1" applyBorder="1" applyAlignment="1">
      <alignment horizontal="justify" vertical="top" wrapText="1"/>
    </xf>
    <xf numFmtId="0" fontId="40" fillId="0" borderId="1" xfId="0" applyFont="1" applyFill="1" applyBorder="1" applyAlignment="1">
      <alignment horizontal="center" vertical="top" wrapText="1"/>
    </xf>
    <xf numFmtId="0" fontId="40" fillId="0" borderId="1" xfId="0" applyFont="1" applyFill="1" applyBorder="1" applyAlignment="1">
      <alignment horizontal="center" vertical="top"/>
    </xf>
    <xf numFmtId="0" fontId="5" fillId="0" borderId="3" xfId="0" applyFont="1" applyFill="1" applyBorder="1" applyAlignment="1">
      <alignment horizontal="center" vertical="top"/>
    </xf>
    <xf numFmtId="3" fontId="40" fillId="0" borderId="1" xfId="0" applyNumberFormat="1" applyFont="1" applyFill="1" applyBorder="1" applyAlignment="1">
      <alignment horizontal="center" vertical="top" wrapText="1"/>
    </xf>
    <xf numFmtId="0" fontId="42"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20" xfId="0"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vertical="center"/>
    </xf>
    <xf numFmtId="0" fontId="2" fillId="0" borderId="1" xfId="0" applyFont="1" applyBorder="1" applyAlignment="1">
      <alignment horizontal="center"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0" fillId="0" borderId="0" xfId="0" applyAlignment="1">
      <alignment horizontal="center"/>
    </xf>
    <xf numFmtId="0" fontId="19" fillId="0" borderId="0" xfId="0" applyFont="1" applyFill="1" applyAlignment="1">
      <alignment horizontal="center"/>
    </xf>
    <xf numFmtId="0" fontId="1" fillId="0" borderId="4" xfId="2" applyFont="1" applyFill="1" applyBorder="1" applyAlignment="1">
      <alignment horizontal="center" vertical="center" wrapText="1"/>
    </xf>
    <xf numFmtId="0" fontId="5" fillId="0" borderId="2" xfId="8" applyFont="1" applyFill="1" applyBorder="1" applyAlignment="1">
      <alignment horizontal="center" vertical="center" wrapText="1"/>
    </xf>
    <xf numFmtId="0" fontId="5" fillId="0" borderId="4" xfId="8" applyFont="1" applyBorder="1" applyAlignment="1">
      <alignment horizontal="center" vertical="center" wrapText="1"/>
    </xf>
    <xf numFmtId="0" fontId="5" fillId="0" borderId="5" xfId="8" applyFont="1" applyFill="1" applyBorder="1" applyAlignment="1">
      <alignment horizontal="center" vertical="center" wrapText="1"/>
    </xf>
    <xf numFmtId="0" fontId="5" fillId="0" borderId="1" xfId="8" applyFont="1" applyFill="1" applyBorder="1" applyAlignment="1">
      <alignment horizontal="center" vertical="center" wrapText="1"/>
    </xf>
    <xf numFmtId="0" fontId="2" fillId="0" borderId="0" xfId="0" applyFont="1" applyFill="1"/>
    <xf numFmtId="0" fontId="1" fillId="0" borderId="1" xfId="1" applyFont="1" applyFill="1" applyBorder="1" applyAlignment="1">
      <alignment horizontal="left" vertical="top" wrapText="1"/>
    </xf>
    <xf numFmtId="0" fontId="38" fillId="0" borderId="1" xfId="0" applyFont="1" applyFill="1" applyBorder="1" applyAlignment="1">
      <alignment horizontal="center" vertical="top" wrapText="1"/>
    </xf>
    <xf numFmtId="0" fontId="13" fillId="0" borderId="1" xfId="0" applyNumberFormat="1" applyFont="1" applyFill="1" applyBorder="1" applyAlignment="1">
      <alignment horizontal="center" vertical="top" wrapText="1"/>
    </xf>
    <xf numFmtId="4" fontId="44" fillId="0" borderId="1" xfId="1" applyNumberFormat="1" applyFont="1" applyFill="1" applyBorder="1" applyAlignment="1">
      <alignment horizontal="center" vertical="center" wrapText="1"/>
    </xf>
    <xf numFmtId="0" fontId="45" fillId="0" borderId="1" xfId="0" applyFont="1" applyFill="1" applyBorder="1" applyAlignment="1">
      <alignment horizontal="center" vertical="center"/>
    </xf>
    <xf numFmtId="3" fontId="13" fillId="0" borderId="1" xfId="0" applyNumberFormat="1" applyFont="1" applyFill="1" applyBorder="1" applyAlignment="1">
      <alignment horizontal="center" vertical="top" wrapText="1"/>
    </xf>
    <xf numFmtId="0" fontId="13" fillId="0" borderId="1" xfId="1" applyFont="1" applyFill="1" applyBorder="1" applyAlignment="1">
      <alignment horizontal="left" vertical="center" wrapText="1"/>
    </xf>
    <xf numFmtId="0" fontId="13" fillId="0" borderId="1" xfId="1" applyFont="1" applyFill="1" applyBorder="1" applyAlignment="1">
      <alignment horizontal="justify" vertical="center" wrapText="1"/>
    </xf>
    <xf numFmtId="165" fontId="1" fillId="0" borderId="1" xfId="0" applyNumberFormat="1" applyFont="1" applyFill="1" applyBorder="1" applyAlignment="1">
      <alignment horizontal="center" vertical="center" wrapText="1"/>
    </xf>
    <xf numFmtId="165" fontId="17" fillId="0" borderId="1" xfId="0" applyNumberFormat="1"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4" xfId="8" applyFont="1" applyFill="1" applyBorder="1" applyAlignment="1">
      <alignment horizontal="center" vertical="center" wrapText="1"/>
    </xf>
    <xf numFmtId="0" fontId="1" fillId="0" borderId="1" xfId="2" applyFont="1" applyFill="1" applyBorder="1" applyAlignment="1">
      <alignment horizontal="left" vertical="center" wrapText="1"/>
    </xf>
    <xf numFmtId="0" fontId="5" fillId="0" borderId="1" xfId="2" applyFont="1" applyFill="1" applyBorder="1" applyAlignment="1">
      <alignment horizontal="center" vertical="center" wrapText="1"/>
    </xf>
    <xf numFmtId="14" fontId="5" fillId="0" borderId="1" xfId="8" applyNumberFormat="1" applyFont="1" applyFill="1" applyBorder="1" applyAlignment="1">
      <alignment horizontal="center" vertical="center" wrapText="1"/>
    </xf>
    <xf numFmtId="0" fontId="2" fillId="6" borderId="0" xfId="0" applyFont="1" applyFill="1"/>
    <xf numFmtId="0" fontId="13" fillId="6" borderId="1" xfId="0" applyNumberFormat="1" applyFont="1" applyFill="1" applyBorder="1" applyAlignment="1">
      <alignment horizontal="center" vertical="top" wrapText="1"/>
    </xf>
    <xf numFmtId="3" fontId="13" fillId="6" borderId="1" xfId="0" applyNumberFormat="1" applyFont="1" applyFill="1" applyBorder="1" applyAlignment="1">
      <alignment horizontal="center" vertical="center" wrapText="1"/>
    </xf>
    <xf numFmtId="3" fontId="13" fillId="6" borderId="1" xfId="0" applyNumberFormat="1" applyFont="1" applyFill="1" applyBorder="1" applyAlignment="1">
      <alignment horizontal="center" vertical="top" wrapText="1"/>
    </xf>
    <xf numFmtId="166" fontId="5" fillId="0" borderId="1" xfId="0" applyNumberFormat="1" applyFont="1" applyFill="1" applyBorder="1" applyAlignment="1">
      <alignment horizontal="center" vertical="center"/>
    </xf>
    <xf numFmtId="166" fontId="8" fillId="0" borderId="1" xfId="0" applyNumberFormat="1" applyFont="1" applyFill="1" applyBorder="1" applyAlignment="1">
      <alignment vertical="top" wrapText="1"/>
    </xf>
    <xf numFmtId="165" fontId="8"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xf>
    <xf numFmtId="166" fontId="8" fillId="0" borderId="7" xfId="0" applyNumberFormat="1" applyFont="1" applyFill="1" applyBorder="1" applyAlignment="1">
      <alignment vertical="top" wrapText="1"/>
    </xf>
    <xf numFmtId="166" fontId="8" fillId="0" borderId="1" xfId="2" applyNumberFormat="1" applyFont="1" applyFill="1" applyBorder="1" applyAlignment="1">
      <alignment vertical="top" wrapText="1"/>
    </xf>
    <xf numFmtId="165" fontId="8" fillId="0" borderId="1" xfId="2" applyNumberFormat="1" applyFont="1" applyFill="1" applyBorder="1" applyAlignment="1">
      <alignment horizontal="center" vertical="center"/>
    </xf>
    <xf numFmtId="0" fontId="2" fillId="0" borderId="1" xfId="0" applyFont="1" applyBorder="1" applyAlignment="1">
      <alignment horizontal="left" vertical="top" wrapText="1"/>
    </xf>
    <xf numFmtId="0" fontId="0" fillId="0" borderId="1" xfId="0" applyFill="1" applyBorder="1"/>
    <xf numFmtId="0" fontId="9" fillId="0" borderId="1" xfId="0" applyFont="1" applyFill="1" applyBorder="1" applyAlignment="1">
      <alignment horizontal="center" vertical="top"/>
    </xf>
    <xf numFmtId="0" fontId="8" fillId="0" borderId="0" xfId="8" applyNumberFormat="1" applyFont="1" applyAlignment="1">
      <alignment wrapText="1"/>
    </xf>
    <xf numFmtId="0" fontId="15" fillId="6" borderId="2" xfId="0" applyFont="1" applyFill="1" applyBorder="1" applyAlignment="1">
      <alignment horizontal="center" vertical="center" wrapText="1"/>
    </xf>
    <xf numFmtId="0" fontId="5" fillId="6" borderId="2" xfId="8" applyFont="1" applyFill="1" applyBorder="1" applyAlignment="1">
      <alignment horizontal="center" vertical="center" wrapText="1"/>
    </xf>
    <xf numFmtId="0" fontId="9" fillId="0" borderId="0" xfId="8" applyFont="1" applyFill="1"/>
    <xf numFmtId="0" fontId="5" fillId="0" borderId="1" xfId="0" applyFont="1" applyBorder="1" applyAlignment="1">
      <alignment horizontal="center" vertical="center" wrapText="1"/>
    </xf>
    <xf numFmtId="0" fontId="5" fillId="0" borderId="1" xfId="8" applyFont="1" applyFill="1" applyBorder="1" applyAlignment="1">
      <alignment horizontal="center" vertical="center" wrapText="1"/>
    </xf>
    <xf numFmtId="0" fontId="5" fillId="0" borderId="1" xfId="8" applyFont="1" applyBorder="1" applyAlignment="1">
      <alignment horizontal="center" vertical="center"/>
    </xf>
    <xf numFmtId="0" fontId="5" fillId="0" borderId="1" xfId="2" applyFont="1" applyFill="1" applyBorder="1" applyAlignment="1">
      <alignment horizontal="center" vertical="center" wrapText="1"/>
    </xf>
    <xf numFmtId="14" fontId="5" fillId="0" borderId="1" xfId="8" applyNumberFormat="1" applyFont="1" applyFill="1" applyBorder="1" applyAlignment="1">
      <alignment horizontal="center" vertical="center" wrapText="1"/>
    </xf>
    <xf numFmtId="0" fontId="40" fillId="2" borderId="1" xfId="0" applyFont="1" applyFill="1" applyBorder="1" applyAlignment="1">
      <alignment horizontal="center" vertical="top"/>
    </xf>
    <xf numFmtId="0" fontId="2" fillId="0" borderId="9" xfId="0" applyFont="1" applyFill="1" applyBorder="1" applyAlignment="1"/>
    <xf numFmtId="0" fontId="2" fillId="0" borderId="0" xfId="0" applyFont="1" applyFill="1" applyAlignment="1"/>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8" applyFont="1" applyFill="1" applyBorder="1" applyAlignment="1">
      <alignment horizontal="center" vertical="center" wrapText="1"/>
    </xf>
    <xf numFmtId="0" fontId="1" fillId="2" borderId="1" xfId="2" applyFont="1" applyFill="1" applyBorder="1" applyAlignment="1">
      <alignment horizontal="center" vertical="center" wrapText="1"/>
    </xf>
    <xf numFmtId="3" fontId="17" fillId="2" borderId="7" xfId="1" applyNumberFormat="1" applyFont="1" applyFill="1" applyBorder="1" applyAlignment="1">
      <alignment horizontal="center" vertical="center"/>
    </xf>
    <xf numFmtId="0" fontId="2" fillId="2" borderId="1" xfId="0" applyFont="1" applyFill="1" applyBorder="1" applyAlignment="1">
      <alignment horizontal="center"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wrapText="1"/>
    </xf>
    <xf numFmtId="0" fontId="5" fillId="2" borderId="0" xfId="8" applyFont="1" applyFill="1" applyAlignment="1">
      <alignment horizontal="center" vertical="center" wrapText="1"/>
    </xf>
    <xf numFmtId="4" fontId="1" fillId="2" borderId="1" xfId="1" applyNumberFormat="1" applyFont="1" applyFill="1" applyBorder="1" applyAlignment="1">
      <alignment horizontal="center" vertical="center" wrapText="1"/>
    </xf>
    <xf numFmtId="0" fontId="5" fillId="0" borderId="1" xfId="8" applyFont="1" applyFill="1" applyBorder="1" applyAlignment="1">
      <alignment horizontal="center" vertical="center" wrapText="1"/>
    </xf>
    <xf numFmtId="0" fontId="5" fillId="2" borderId="1" xfId="8" applyFont="1" applyFill="1" applyBorder="1" applyAlignment="1">
      <alignment horizontal="center" vertical="center" wrapText="1"/>
    </xf>
    <xf numFmtId="0" fontId="5" fillId="2" borderId="1" xfId="8" applyFont="1" applyFill="1" applyBorder="1" applyAlignment="1">
      <alignment horizontal="center" vertical="center" wrapText="1"/>
    </xf>
    <xf numFmtId="0" fontId="39" fillId="0" borderId="6" xfId="9" applyFont="1" applyBorder="1" applyAlignment="1">
      <alignment horizontal="left" vertical="top" wrapText="1"/>
    </xf>
    <xf numFmtId="0" fontId="18" fillId="0" borderId="0" xfId="9" applyFont="1" applyAlignment="1">
      <alignment horizontal="right"/>
    </xf>
    <xf numFmtId="0" fontId="11" fillId="0" borderId="4" xfId="9" applyFont="1" applyBorder="1" applyAlignment="1">
      <alignment horizontal="center" vertical="top" wrapText="1"/>
    </xf>
    <xf numFmtId="0" fontId="11" fillId="0" borderId="4" xfId="9" applyFont="1" applyFill="1" applyBorder="1" applyAlignment="1">
      <alignment horizontal="justify" vertical="top" wrapText="1"/>
    </xf>
    <xf numFmtId="0" fontId="11" fillId="0" borderId="2" xfId="9" applyFont="1" applyFill="1" applyBorder="1" applyAlignment="1">
      <alignment horizontal="justify" vertical="top" wrapText="1"/>
    </xf>
    <xf numFmtId="0" fontId="5" fillId="0" borderId="1" xfId="0" applyFont="1" applyBorder="1" applyAlignment="1">
      <alignment horizontal="center" vertical="center" wrapText="1"/>
    </xf>
    <xf numFmtId="0" fontId="5" fillId="0" borderId="1" xfId="8" applyFont="1" applyFill="1" applyBorder="1" applyAlignment="1">
      <alignment horizontal="center" vertical="center" wrapText="1"/>
    </xf>
    <xf numFmtId="9" fontId="11" fillId="0" borderId="1" xfId="9" applyNumberFormat="1" applyFont="1" applyBorder="1" applyAlignment="1">
      <alignment horizontal="center" vertical="top" wrapText="1"/>
    </xf>
    <xf numFmtId="9" fontId="11" fillId="0" borderId="2" xfId="9" applyNumberFormat="1" applyFont="1" applyFill="1" applyBorder="1" applyAlignment="1">
      <alignment horizontal="center" vertical="top" wrapText="1"/>
    </xf>
    <xf numFmtId="9" fontId="11" fillId="0" borderId="1" xfId="9" applyNumberFormat="1" applyFont="1" applyFill="1" applyBorder="1" applyAlignment="1">
      <alignment horizontal="center" vertical="top" wrapText="1"/>
    </xf>
    <xf numFmtId="9" fontId="11" fillId="2" borderId="1" xfId="9" applyNumberFormat="1" applyFont="1" applyFill="1" applyBorder="1" applyAlignment="1">
      <alignment horizontal="center" vertical="top" wrapText="1"/>
    </xf>
    <xf numFmtId="0" fontId="5"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6" fillId="0" borderId="3" xfId="0" applyFont="1" applyFill="1" applyBorder="1" applyAlignment="1">
      <alignment horizontal="center" vertical="top" wrapText="1"/>
    </xf>
    <xf numFmtId="0" fontId="16" fillId="0" borderId="6" xfId="0" applyFont="1" applyFill="1" applyBorder="1" applyAlignment="1">
      <alignment horizontal="center" vertical="top"/>
    </xf>
    <xf numFmtId="0" fontId="15" fillId="0" borderId="7" xfId="0" applyFont="1" applyFill="1" applyBorder="1" applyAlignment="1">
      <alignment horizontal="center" vertical="top"/>
    </xf>
    <xf numFmtId="0" fontId="5" fillId="0" borderId="19" xfId="0" applyFont="1" applyFill="1" applyBorder="1" applyAlignment="1">
      <alignment horizontal="center" vertical="center"/>
    </xf>
    <xf numFmtId="0" fontId="15" fillId="0" borderId="9" xfId="0" applyFont="1" applyFill="1" applyBorder="1" applyAlignment="1">
      <alignment vertical="center"/>
    </xf>
    <xf numFmtId="0" fontId="15" fillId="0" borderId="20" xfId="0" applyFont="1" applyFill="1" applyBorder="1" applyAlignment="1">
      <alignment vertical="center"/>
    </xf>
    <xf numFmtId="0" fontId="15" fillId="0" borderId="21" xfId="0" applyFont="1" applyFill="1" applyBorder="1" applyAlignment="1">
      <alignment vertical="center"/>
    </xf>
    <xf numFmtId="0" fontId="15" fillId="0" borderId="8" xfId="0" applyFont="1" applyFill="1" applyBorder="1" applyAlignment="1">
      <alignment vertical="center"/>
    </xf>
    <xf numFmtId="0" fontId="15" fillId="0" borderId="22" xfId="0" applyFont="1" applyFill="1" applyBorder="1" applyAlignment="1">
      <alignment vertical="center"/>
    </xf>
    <xf numFmtId="0" fontId="1" fillId="0" borderId="3" xfId="0" applyFont="1" applyFill="1" applyBorder="1" applyAlignment="1">
      <alignment horizontal="center" vertical="top" wrapText="1"/>
    </xf>
    <xf numFmtId="0" fontId="18" fillId="0" borderId="6" xfId="0" applyFont="1" applyFill="1" applyBorder="1" applyAlignment="1">
      <alignment horizontal="center" vertical="top" wrapText="1"/>
    </xf>
    <xf numFmtId="0" fontId="15" fillId="0" borderId="7" xfId="0" applyFont="1" applyFill="1" applyBorder="1" applyAlignment="1">
      <alignment horizontal="center" vertical="top" wrapText="1"/>
    </xf>
    <xf numFmtId="0" fontId="5" fillId="0" borderId="8" xfId="0" applyFont="1" applyBorder="1" applyAlignment="1">
      <alignment horizontal="center" vertical="top" wrapText="1"/>
    </xf>
    <xf numFmtId="0" fontId="15" fillId="0" borderId="8" xfId="0" applyFont="1" applyBorder="1" applyAlignment="1">
      <alignment horizontal="center" vertical="top"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43" fillId="0" borderId="1" xfId="1" applyFont="1" applyFill="1" applyBorder="1" applyAlignment="1">
      <alignment horizontal="center" vertical="top" wrapText="1"/>
    </xf>
    <xf numFmtId="0" fontId="0" fillId="0" borderId="1" xfId="0" applyFill="1" applyBorder="1" applyAlignment="1">
      <alignment horizontal="center"/>
    </xf>
    <xf numFmtId="0" fontId="5" fillId="0" borderId="4" xfId="2" applyFont="1" applyFill="1" applyBorder="1" applyAlignment="1">
      <alignment horizontal="center" vertical="center" wrapText="1"/>
    </xf>
    <xf numFmtId="0" fontId="5" fillId="0" borderId="2" xfId="2" applyFont="1" applyFill="1" applyBorder="1" applyAlignment="1">
      <alignment horizontal="center" vertical="center" wrapText="1"/>
    </xf>
    <xf numFmtId="14" fontId="5" fillId="0" borderId="4" xfId="8" applyNumberFormat="1" applyFont="1" applyFill="1" applyBorder="1" applyAlignment="1">
      <alignment horizontal="center" vertical="center" wrapText="1"/>
    </xf>
    <xf numFmtId="14" fontId="5" fillId="0" borderId="2" xfId="8" applyNumberFormat="1" applyFont="1" applyFill="1" applyBorder="1" applyAlignment="1">
      <alignment horizontal="center" vertical="center" wrapText="1"/>
    </xf>
    <xf numFmtId="0" fontId="5" fillId="0" borderId="1" xfId="8" applyFont="1" applyFill="1" applyBorder="1" applyAlignment="1">
      <alignment horizontal="center" vertical="center" wrapText="1"/>
    </xf>
    <xf numFmtId="0" fontId="5" fillId="0" borderId="0" xfId="8" applyFont="1" applyAlignment="1">
      <alignment horizontal="right" vertical="center" wrapText="1"/>
    </xf>
    <xf numFmtId="0" fontId="5" fillId="0" borderId="1" xfId="8" applyFont="1" applyBorder="1" applyAlignment="1">
      <alignment horizontal="center" vertical="center" wrapText="1"/>
    </xf>
    <xf numFmtId="0" fontId="8" fillId="0" borderId="8" xfId="8" applyFont="1" applyBorder="1" applyAlignment="1">
      <alignment horizontal="center" vertical="top" wrapText="1"/>
    </xf>
    <xf numFmtId="0" fontId="10" fillId="0" borderId="8" xfId="0" applyFont="1" applyBorder="1" applyAlignment="1">
      <alignment horizontal="center" vertical="top"/>
    </xf>
    <xf numFmtId="0" fontId="5" fillId="0" borderId="1" xfId="8" applyFont="1" applyBorder="1" applyAlignment="1">
      <alignment horizontal="center" vertical="center"/>
    </xf>
    <xf numFmtId="0" fontId="5" fillId="0" borderId="4" xfId="8" applyFont="1" applyFill="1" applyBorder="1" applyAlignment="1">
      <alignment horizontal="center" vertical="center" wrapText="1"/>
    </xf>
    <xf numFmtId="0" fontId="5" fillId="0" borderId="2" xfId="8" applyFont="1" applyFill="1" applyBorder="1" applyAlignment="1">
      <alignment horizontal="center" vertical="center" wrapText="1"/>
    </xf>
    <xf numFmtId="0" fontId="5" fillId="0" borderId="3" xfId="0" applyFont="1" applyBorder="1" applyAlignment="1">
      <alignment horizontal="center" vertical="center"/>
    </xf>
    <xf numFmtId="0" fontId="0" fillId="0" borderId="6" xfId="0" applyBorder="1"/>
    <xf numFmtId="0" fontId="0" fillId="0" borderId="7" xfId="0" applyBorder="1"/>
    <xf numFmtId="0" fontId="1" fillId="0" borderId="1" xfId="2" applyFont="1" applyFill="1" applyBorder="1" applyAlignment="1">
      <alignment horizontal="left" vertical="center" wrapText="1"/>
    </xf>
    <xf numFmtId="0" fontId="5" fillId="0" borderId="1" xfId="8" applyFont="1" applyFill="1" applyBorder="1" applyAlignment="1">
      <alignment horizontal="left" vertical="center" wrapText="1"/>
    </xf>
    <xf numFmtId="0" fontId="5" fillId="0"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 xfId="8" applyFont="1" applyFill="1" applyBorder="1" applyAlignment="1">
      <alignment horizontal="center" vertical="center" wrapText="1"/>
    </xf>
    <xf numFmtId="0" fontId="8" fillId="0" borderId="4" xfId="0" applyNumberFormat="1" applyFont="1" applyFill="1" applyBorder="1" applyAlignment="1">
      <alignment horizontal="left" vertical="top" wrapText="1"/>
    </xf>
    <xf numFmtId="0" fontId="0" fillId="0" borderId="5" xfId="0" applyNumberFormat="1" applyFill="1" applyBorder="1" applyAlignment="1">
      <alignment horizontal="left" vertical="top" wrapText="1"/>
    </xf>
    <xf numFmtId="166" fontId="8" fillId="0" borderId="4" xfId="0" applyNumberFormat="1" applyFont="1" applyFill="1" applyBorder="1" applyAlignment="1">
      <alignment horizontal="left" vertical="top" wrapText="1"/>
    </xf>
    <xf numFmtId="166" fontId="8" fillId="0" borderId="5" xfId="0" applyNumberFormat="1" applyFont="1" applyFill="1" applyBorder="1" applyAlignment="1">
      <alignment horizontal="left" vertical="top" wrapText="1"/>
    </xf>
    <xf numFmtId="166" fontId="8" fillId="0" borderId="2" xfId="0" applyNumberFormat="1" applyFont="1" applyFill="1" applyBorder="1" applyAlignment="1">
      <alignment horizontal="left" vertical="top" wrapText="1"/>
    </xf>
    <xf numFmtId="0" fontId="8" fillId="0" borderId="5" xfId="0" applyNumberFormat="1" applyFont="1" applyFill="1" applyBorder="1" applyAlignment="1">
      <alignment horizontal="left" vertical="top" wrapText="1"/>
    </xf>
    <xf numFmtId="0" fontId="8" fillId="0" borderId="2" xfId="0" applyNumberFormat="1" applyFont="1" applyFill="1" applyBorder="1" applyAlignment="1">
      <alignment horizontal="left" vertical="top" wrapText="1"/>
    </xf>
    <xf numFmtId="166" fontId="8" fillId="0" borderId="5" xfId="0" applyNumberFormat="1" applyFont="1" applyFill="1" applyBorder="1" applyAlignment="1">
      <alignment horizontal="center" vertical="top" wrapText="1"/>
    </xf>
    <xf numFmtId="166" fontId="8" fillId="0" borderId="2" xfId="0" applyNumberFormat="1" applyFont="1" applyFill="1" applyBorder="1" applyAlignment="1">
      <alignment horizontal="center" vertical="top" wrapText="1"/>
    </xf>
    <xf numFmtId="166" fontId="8" fillId="0" borderId="4" xfId="0" applyNumberFormat="1" applyFont="1" applyFill="1" applyBorder="1" applyAlignment="1">
      <alignment horizontal="center" vertical="top" wrapText="1"/>
    </xf>
    <xf numFmtId="0" fontId="0" fillId="0" borderId="5" xfId="0" applyFill="1" applyBorder="1" applyAlignment="1">
      <alignment horizontal="left" vertical="top" wrapText="1"/>
    </xf>
    <xf numFmtId="0" fontId="0" fillId="0" borderId="2" xfId="0" applyFill="1" applyBorder="1" applyAlignment="1">
      <alignment horizontal="left" vertical="top" wrapText="1"/>
    </xf>
    <xf numFmtId="0" fontId="8" fillId="0" borderId="5" xfId="0" applyFont="1" applyFill="1" applyBorder="1" applyAlignment="1">
      <alignment horizontal="left" vertical="top" wrapText="1"/>
    </xf>
    <xf numFmtId="0" fontId="5" fillId="0" borderId="0" xfId="0" applyFont="1" applyFill="1" applyAlignment="1">
      <alignment horizontal="right" vertical="center"/>
    </xf>
    <xf numFmtId="0" fontId="5" fillId="0" borderId="8" xfId="0" applyFont="1" applyFill="1" applyBorder="1" applyAlignment="1">
      <alignment horizontal="center" vertical="top" wrapText="1"/>
    </xf>
    <xf numFmtId="0" fontId="5" fillId="0" borderId="4" xfId="0" applyFont="1" applyFill="1" applyBorder="1" applyAlignment="1" applyProtection="1">
      <alignment horizontal="center" vertical="top" wrapText="1"/>
      <protection locked="0"/>
    </xf>
    <xf numFmtId="0" fontId="5" fillId="0" borderId="2" xfId="0" applyFont="1" applyFill="1" applyBorder="1" applyAlignment="1" applyProtection="1">
      <alignment horizontal="center" vertical="top" wrapText="1"/>
      <protection locked="0"/>
    </xf>
    <xf numFmtId="166" fontId="8" fillId="0" borderId="1" xfId="2" applyNumberFormat="1" applyFont="1" applyFill="1" applyBorder="1" applyAlignment="1">
      <alignment horizontal="left" vertical="top" wrapTex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5" fillId="0" borderId="8" xfId="0" applyFont="1" applyFill="1" applyBorder="1" applyAlignment="1">
      <alignment horizontal="center" vertical="center" wrapText="1"/>
    </xf>
    <xf numFmtId="0" fontId="5" fillId="0" borderId="0" xfId="0" applyFont="1" applyFill="1" applyBorder="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wrapText="1"/>
    </xf>
    <xf numFmtId="0" fontId="2" fillId="0" borderId="7" xfId="0" applyFont="1"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39" fillId="0" borderId="3" xfId="9" applyFont="1" applyBorder="1" applyAlignment="1">
      <alignment horizontal="left" vertical="top" wrapText="1"/>
    </xf>
    <xf numFmtId="0" fontId="39" fillId="0" borderId="6" xfId="9" applyFont="1" applyBorder="1" applyAlignment="1">
      <alignment horizontal="left" vertical="top" wrapText="1"/>
    </xf>
    <xf numFmtId="0" fontId="39" fillId="0" borderId="7" xfId="9" applyFont="1" applyBorder="1" applyAlignment="1">
      <alignment horizontal="left" vertical="top" wrapText="1"/>
    </xf>
    <xf numFmtId="164" fontId="38" fillId="0" borderId="6" xfId="9" applyNumberFormat="1" applyFont="1" applyFill="1" applyBorder="1" applyAlignment="1">
      <alignment horizontal="center" vertical="center"/>
    </xf>
    <xf numFmtId="164" fontId="38" fillId="0" borderId="7" xfId="9" applyNumberFormat="1" applyFont="1" applyFill="1" applyBorder="1" applyAlignment="1">
      <alignment horizontal="center" vertical="center"/>
    </xf>
    <xf numFmtId="0" fontId="18" fillId="0" borderId="0" xfId="9" applyFont="1" applyAlignment="1">
      <alignment horizontal="right"/>
    </xf>
    <xf numFmtId="0" fontId="32" fillId="0" borderId="0" xfId="9" applyFont="1" applyAlignment="1">
      <alignment horizontal="center" vertical="top" wrapText="1"/>
    </xf>
    <xf numFmtId="0" fontId="11" fillId="0" borderId="4" xfId="9" applyFont="1" applyBorder="1" applyAlignment="1">
      <alignment horizontal="center" vertical="top" wrapText="1"/>
    </xf>
    <xf numFmtId="0" fontId="11" fillId="0" borderId="5" xfId="9" applyFont="1" applyBorder="1" applyAlignment="1">
      <alignment horizontal="center" vertical="top" wrapText="1"/>
    </xf>
    <xf numFmtId="0" fontId="11" fillId="0" borderId="2" xfId="9" applyFont="1" applyBorder="1" applyAlignment="1">
      <alignment horizontal="center" vertical="top" wrapText="1"/>
    </xf>
    <xf numFmtId="0" fontId="11" fillId="0" borderId="4" xfId="9" applyFont="1" applyFill="1" applyBorder="1" applyAlignment="1">
      <alignment horizontal="center" vertical="top" wrapText="1"/>
    </xf>
    <xf numFmtId="0" fontId="11" fillId="0" borderId="5" xfId="9" applyFont="1" applyFill="1" applyBorder="1" applyAlignment="1">
      <alignment horizontal="center" vertical="top" wrapText="1"/>
    </xf>
    <xf numFmtId="0" fontId="11" fillId="0" borderId="2" xfId="9" applyFont="1" applyFill="1" applyBorder="1" applyAlignment="1">
      <alignment horizontal="center" vertical="top" wrapText="1"/>
    </xf>
    <xf numFmtId="0" fontId="11" fillId="0" borderId="0" xfId="9" applyFont="1" applyFill="1" applyBorder="1" applyAlignment="1">
      <alignment horizontal="justify" vertical="top" wrapText="1"/>
    </xf>
    <xf numFmtId="0" fontId="11" fillId="0" borderId="8" xfId="9" applyFont="1" applyFill="1" applyBorder="1" applyAlignment="1">
      <alignment horizontal="justify" vertical="top" wrapText="1"/>
    </xf>
    <xf numFmtId="0" fontId="11" fillId="0" borderId="1" xfId="5" applyFont="1" applyBorder="1" applyAlignment="1">
      <alignment horizontal="justify" vertical="top" wrapText="1"/>
    </xf>
    <xf numFmtId="0" fontId="18" fillId="0" borderId="0" xfId="5" applyFont="1" applyAlignment="1">
      <alignment horizontal="right"/>
    </xf>
    <xf numFmtId="0" fontId="32" fillId="0" borderId="0" xfId="5" applyFont="1" applyFill="1" applyBorder="1" applyAlignment="1">
      <alignment horizontal="center" vertical="top" wrapText="1"/>
    </xf>
    <xf numFmtId="0" fontId="38" fillId="0" borderId="3" xfId="5" applyFont="1" applyBorder="1" applyAlignment="1">
      <alignment horizontal="center" vertical="center" wrapText="1"/>
    </xf>
    <xf numFmtId="0" fontId="38" fillId="0" borderId="6" xfId="5" applyFont="1" applyBorder="1" applyAlignment="1">
      <alignment horizontal="center" vertical="center" wrapText="1"/>
    </xf>
    <xf numFmtId="0" fontId="38" fillId="0" borderId="7" xfId="5" applyFont="1" applyBorder="1" applyAlignment="1">
      <alignment horizontal="center" vertical="center" wrapText="1"/>
    </xf>
    <xf numFmtId="0" fontId="5" fillId="0" borderId="0" xfId="2" applyFont="1" applyAlignment="1">
      <alignment horizontal="right" vertical="center"/>
    </xf>
    <xf numFmtId="0" fontId="0" fillId="0" borderId="0" xfId="0" applyAlignment="1">
      <alignment horizontal="right"/>
    </xf>
    <xf numFmtId="0" fontId="5" fillId="2" borderId="0" xfId="2" applyFont="1" applyFill="1" applyAlignment="1">
      <alignment horizontal="right" vertical="center"/>
    </xf>
    <xf numFmtId="0" fontId="4" fillId="0" borderId="0" xfId="2" applyFont="1" applyAlignment="1">
      <alignment horizontal="center" vertical="center"/>
    </xf>
    <xf numFmtId="0" fontId="4" fillId="0" borderId="8" xfId="2" applyFont="1" applyBorder="1" applyAlignment="1">
      <alignment horizontal="center" vertical="center"/>
    </xf>
    <xf numFmtId="0" fontId="3" fillId="0" borderId="1" xfId="2" applyFont="1" applyBorder="1" applyAlignment="1">
      <alignment horizontal="center" vertical="center" wrapText="1"/>
    </xf>
    <xf numFmtId="0" fontId="9" fillId="0" borderId="15" xfId="0" applyFont="1" applyFill="1" applyBorder="1" applyAlignment="1">
      <alignment horizontal="center" vertical="center" wrapText="1"/>
    </xf>
    <xf numFmtId="0" fontId="0" fillId="0" borderId="16" xfId="0" applyFont="1" applyFill="1" applyBorder="1" applyAlignment="1">
      <alignment wrapText="1"/>
    </xf>
    <xf numFmtId="0" fontId="0" fillId="0" borderId="17" xfId="0" applyFont="1" applyFill="1" applyBorder="1" applyAlignment="1">
      <alignment wrapText="1"/>
    </xf>
    <xf numFmtId="0" fontId="0" fillId="0" borderId="18" xfId="0" applyFont="1" applyFill="1" applyBorder="1" applyAlignment="1">
      <alignment wrapText="1"/>
    </xf>
    <xf numFmtId="0" fontId="9" fillId="0" borderId="11" xfId="0" applyFont="1" applyBorder="1" applyAlignment="1">
      <alignment horizontal="center" vertical="top" wrapText="1"/>
    </xf>
    <xf numFmtId="0" fontId="0" fillId="0" borderId="0" xfId="0" applyFont="1" applyBorder="1" applyAlignment="1">
      <alignment horizontal="center" vertical="top" wrapText="1"/>
    </xf>
    <xf numFmtId="0" fontId="0" fillId="0" borderId="12" xfId="0" applyFont="1" applyBorder="1" applyAlignment="1">
      <alignment horizontal="center" vertical="top" wrapText="1"/>
    </xf>
    <xf numFmtId="0" fontId="0" fillId="0" borderId="13" xfId="0" applyFont="1" applyBorder="1" applyAlignment="1">
      <alignment horizontal="center" vertical="top" wrapText="1"/>
    </xf>
    <xf numFmtId="0" fontId="22" fillId="0" borderId="4" xfId="2"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22" fillId="0" borderId="14" xfId="2" applyFont="1" applyFill="1" applyBorder="1" applyAlignment="1">
      <alignment vertical="center" wrapText="1"/>
    </xf>
    <xf numFmtId="0" fontId="0" fillId="0" borderId="5" xfId="0" applyFill="1" applyBorder="1" applyAlignment="1">
      <alignment vertical="center" wrapText="1"/>
    </xf>
    <xf numFmtId="0" fontId="0" fillId="0" borderId="2" xfId="0" applyFill="1" applyBorder="1" applyAlignment="1">
      <alignment vertical="center" wrapText="1"/>
    </xf>
    <xf numFmtId="0" fontId="3" fillId="0" borderId="14" xfId="2" applyFont="1" applyFill="1" applyBorder="1" applyAlignment="1">
      <alignment horizontal="center" vertical="center" wrapText="1"/>
    </xf>
    <xf numFmtId="14" fontId="3" fillId="0" borderId="14" xfId="2" applyNumberFormat="1" applyFont="1" applyFill="1" applyBorder="1" applyAlignment="1">
      <alignment horizontal="center" vertical="center" wrapText="1"/>
    </xf>
    <xf numFmtId="0" fontId="5" fillId="0" borderId="0" xfId="2" applyFont="1" applyAlignment="1">
      <alignment horizontal="left"/>
    </xf>
    <xf numFmtId="0" fontId="5" fillId="0" borderId="0" xfId="2" applyFont="1" applyAlignment="1">
      <alignment horizontal="left" vertical="top" wrapText="1"/>
    </xf>
    <xf numFmtId="0" fontId="5" fillId="0" borderId="0" xfId="2" applyFont="1" applyAlignment="1">
      <alignment horizontal="left" wrapText="1"/>
    </xf>
    <xf numFmtId="4" fontId="1" fillId="0" borderId="3" xfId="1" applyNumberFormat="1" applyFont="1" applyFill="1" applyBorder="1" applyAlignment="1">
      <alignment horizontal="center" vertical="center"/>
    </xf>
    <xf numFmtId="4" fontId="41" fillId="0" borderId="4" xfId="1" applyNumberFormat="1" applyFont="1" applyFill="1" applyBorder="1" applyAlignment="1">
      <alignment horizontal="center" vertical="top" wrapText="1"/>
    </xf>
    <xf numFmtId="4" fontId="17" fillId="0" borderId="22" xfId="1" applyNumberFormat="1" applyFont="1" applyFill="1" applyBorder="1" applyAlignment="1">
      <alignment horizontal="center" vertical="center" wrapText="1"/>
    </xf>
    <xf numFmtId="0" fontId="16" fillId="3" borderId="1" xfId="0" applyFont="1" applyFill="1" applyBorder="1" applyAlignment="1">
      <alignment horizontal="center" vertical="center" wrapText="1"/>
    </xf>
  </cellXfs>
  <cellStyles count="10">
    <cellStyle name="ex63" xfId="3"/>
    <cellStyle name="Обычный" xfId="0" builtinId="0"/>
    <cellStyle name="Обычный 2" xfId="1"/>
    <cellStyle name="Обычный 2 2" xfId="2"/>
    <cellStyle name="Обычный 3" xfId="5"/>
    <cellStyle name="Обычный 3 2" xfId="9"/>
    <cellStyle name="Обычный 4" xfId="6"/>
    <cellStyle name="Обычный 5" xfId="8"/>
    <cellStyle name="Финансовый 2" xfId="4"/>
    <cellStyle name="Финансовый 3" xfId="7"/>
  </cellStyles>
  <dxfs count="0"/>
  <tableStyles count="0" defaultTableStyle="TableStyleMedium2" defaultPivotStyle="PivotStyleLight16"/>
  <colors>
    <mruColors>
      <color rgb="FFFFE5FF"/>
      <color rgb="FFCCFFFF"/>
      <color rgb="FFF8F16C"/>
      <color rgb="FF00FFCC"/>
      <color rgb="FFFF3399"/>
      <color rgb="FF1AB6B6"/>
      <color rgb="FF1622BA"/>
      <color rgb="FFF26AD8"/>
      <color rgb="FFFFFFCC"/>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86;&#1080;%20&#1044;&#1086;&#1082;&#1091;&#1084;&#1077;&#1085;&#1090;&#1099;/&#1052;&#1059;&#1053;&#1055;&#1056;&#1054;&#1043;&#1056;&#1040;&#1052;&#1052;&#1067;/2021%20&#1075;&#1086;&#1076;/&#1054;&#1058;&#1063;&#1045;&#1058;&#1067;/&#1043;&#1086;&#1076;&#1086;&#1074;&#1086;&#1081;%20&#1086;&#1090;&#1095;&#1077;&#1090;%20&#1056;&#1072;&#1079;&#1074;&#1080;&#1090;&#1080;&#1077;%20&#1092;&#1080;&#1079;&#1080;&#1095;&#1077;&#1089;&#1082;&#1086;&#1081;%20&#1082;&#1091;&#1083;&#1100;&#1090;&#1091;&#1088;&#1099;%20&#1080;%20&#1089;&#1087;&#1086;&#1088;&#1090;&#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057;&#1072;&#1088;&#1099;&#1084;&#1089;&#1072;&#1082;&#1086;&#1074;&#1072;.ADMIN\Downloads\&#1043;&#1086;&#1076;&#1086;&#1074;&#1086;&#1081;%20&#1086;&#1090;&#1095;&#1077;&#1090;%20&#1052;&#1055;%20&#1056;&#1058;&#1057;%20&#1079;&#1072;%202024%20&#1075;&#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икаторы прил 2"/>
      <sheetName val="сведения о степ. вып-я таб 6"/>
      <sheetName val="рес обеспеч таб 7"/>
      <sheetName val="Анкета для оценки эф-ти"/>
      <sheetName val="Соответствие баллов"/>
    </sheetNames>
    <sheetDataSet>
      <sheetData sheetId="0"/>
      <sheetData sheetId="1"/>
      <sheetData sheetId="2"/>
      <sheetData sheetId="3"/>
      <sheetData sheetId="4">
        <row r="7">
          <cell r="B7" t="str">
            <v>Эффективна</v>
          </cell>
        </row>
        <row r="8">
          <cell r="B8" t="str">
            <v>Умеренно эффективна</v>
          </cell>
        </row>
        <row r="9">
          <cell r="B9" t="str">
            <v>Адекватна</v>
          </cell>
        </row>
        <row r="10">
          <cell r="B10" t="str">
            <v>Неэффективна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елевые показатели"/>
      <sheetName val="Основные мероприятия"/>
      <sheetName val="Ресурсное обеспечение"/>
      <sheetName val="Субсидия"/>
      <sheetName val="Анкета для оценки эф-ти"/>
      <sheetName val="Анализ соответствия баллов"/>
      <sheetName val="комп.план"/>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44"/>
  <sheetViews>
    <sheetView tabSelected="1" view="pageBreakPreview" topLeftCell="A20" zoomScaleSheetLayoutView="100" workbookViewId="0">
      <selection activeCell="J20" sqref="J20"/>
    </sheetView>
  </sheetViews>
  <sheetFormatPr defaultColWidth="8.85546875" defaultRowHeight="15.75"/>
  <cols>
    <col min="1" max="1" width="6.42578125" style="1" customWidth="1"/>
    <col min="2" max="2" width="48" style="1" customWidth="1"/>
    <col min="3" max="3" width="18.42578125" style="1" customWidth="1"/>
    <col min="4" max="4" width="20.85546875" style="1" customWidth="1"/>
    <col min="5" max="5" width="13.5703125" style="1" customWidth="1"/>
    <col min="6" max="6" width="15.5703125" style="1" customWidth="1"/>
    <col min="7" max="7" width="16.5703125" style="232" customWidth="1"/>
    <col min="8" max="8" width="39.85546875" style="1" customWidth="1"/>
    <col min="9" max="16384" width="8.85546875" style="1"/>
  </cols>
  <sheetData>
    <row r="1" spans="1:8" ht="21" hidden="1" customHeight="1">
      <c r="H1" s="77" t="s">
        <v>190</v>
      </c>
    </row>
    <row r="2" spans="1:8" ht="31.7" hidden="1" customHeight="1">
      <c r="H2" s="78" t="s">
        <v>38</v>
      </c>
    </row>
    <row r="3" spans="1:8" ht="31.7" customHeight="1">
      <c r="G3" s="216"/>
      <c r="H3" s="78" t="s">
        <v>271</v>
      </c>
    </row>
    <row r="4" spans="1:8" s="117" customFormat="1" ht="39" customHeight="1">
      <c r="A4" s="297" t="s">
        <v>39</v>
      </c>
      <c r="B4" s="297"/>
      <c r="C4" s="297"/>
      <c r="D4" s="297"/>
      <c r="E4" s="297"/>
      <c r="F4" s="297"/>
      <c r="G4" s="297"/>
      <c r="H4" s="298"/>
    </row>
    <row r="5" spans="1:8" ht="53.1" customHeight="1">
      <c r="A5" s="302" t="s">
        <v>0</v>
      </c>
      <c r="B5" s="302" t="s">
        <v>40</v>
      </c>
      <c r="C5" s="302" t="s">
        <v>2</v>
      </c>
      <c r="D5" s="306" t="s">
        <v>291</v>
      </c>
      <c r="E5" s="299" t="s">
        <v>41</v>
      </c>
      <c r="F5" s="300"/>
      <c r="G5" s="300"/>
      <c r="H5" s="308"/>
    </row>
    <row r="6" spans="1:8" ht="20.45" customHeight="1">
      <c r="A6" s="302"/>
      <c r="B6" s="302"/>
      <c r="C6" s="302"/>
      <c r="D6" s="309"/>
      <c r="E6" s="303" t="s">
        <v>359</v>
      </c>
      <c r="F6" s="302" t="s">
        <v>42</v>
      </c>
      <c r="G6" s="305"/>
      <c r="H6" s="306" t="s">
        <v>43</v>
      </c>
    </row>
    <row r="7" spans="1:8" s="2" customFormat="1" ht="70.7" customHeight="1">
      <c r="A7" s="302"/>
      <c r="B7" s="302"/>
      <c r="C7" s="302"/>
      <c r="D7" s="310"/>
      <c r="E7" s="304"/>
      <c r="F7" s="276" t="s">
        <v>360</v>
      </c>
      <c r="G7" s="179" t="s">
        <v>361</v>
      </c>
      <c r="H7" s="307"/>
    </row>
    <row r="8" spans="1:8" s="2" customFormat="1" ht="18.75">
      <c r="A8" s="96">
        <v>1</v>
      </c>
      <c r="B8" s="93">
        <v>2</v>
      </c>
      <c r="C8" s="96">
        <v>3</v>
      </c>
      <c r="D8" s="96">
        <v>4</v>
      </c>
      <c r="E8" s="96">
        <v>5</v>
      </c>
      <c r="F8" s="96">
        <v>6</v>
      </c>
      <c r="G8" s="93">
        <v>7</v>
      </c>
      <c r="H8" s="96">
        <v>8</v>
      </c>
    </row>
    <row r="9" spans="1:8" ht="26.25" customHeight="1">
      <c r="A9" s="299" t="s">
        <v>11</v>
      </c>
      <c r="B9" s="300"/>
      <c r="C9" s="300"/>
      <c r="D9" s="300"/>
      <c r="E9" s="300"/>
      <c r="F9" s="300"/>
      <c r="G9" s="300"/>
      <c r="H9" s="301"/>
    </row>
    <row r="10" spans="1:8" ht="45.95" customHeight="1">
      <c r="A10" s="178">
        <v>1</v>
      </c>
      <c r="B10" s="178" t="s">
        <v>245</v>
      </c>
      <c r="C10" s="201" t="s">
        <v>246</v>
      </c>
      <c r="D10" s="200" t="s">
        <v>269</v>
      </c>
      <c r="E10" s="201">
        <v>39</v>
      </c>
      <c r="F10" s="93">
        <v>33</v>
      </c>
      <c r="G10" s="93">
        <v>49</v>
      </c>
      <c r="H10" s="203" t="s">
        <v>299</v>
      </c>
    </row>
    <row r="11" spans="1:8" ht="24" hidden="1" customHeight="1">
      <c r="A11" s="179"/>
      <c r="B11" s="90" t="s">
        <v>13</v>
      </c>
      <c r="C11" s="180"/>
      <c r="D11" s="202"/>
      <c r="E11" s="93"/>
      <c r="F11" s="93"/>
      <c r="G11" s="93"/>
      <c r="H11" s="181"/>
    </row>
    <row r="12" spans="1:8" ht="51.95" hidden="1" customHeight="1">
      <c r="A12" s="179"/>
      <c r="B12" s="90" t="s">
        <v>247</v>
      </c>
      <c r="C12" s="180" t="s">
        <v>248</v>
      </c>
      <c r="D12" s="180">
        <v>59</v>
      </c>
      <c r="E12" s="93">
        <v>39</v>
      </c>
      <c r="F12" s="93">
        <v>36</v>
      </c>
      <c r="G12" s="93">
        <v>39</v>
      </c>
      <c r="H12" s="181"/>
    </row>
    <row r="13" spans="1:8" ht="18.75" hidden="1">
      <c r="A13" s="179"/>
      <c r="B13" s="90" t="s">
        <v>249</v>
      </c>
      <c r="C13" s="180" t="s">
        <v>250</v>
      </c>
      <c r="D13" s="180">
        <v>17.559999999999999</v>
      </c>
      <c r="E13" s="236">
        <v>4.4119999999999999</v>
      </c>
      <c r="F13" s="93">
        <v>18</v>
      </c>
      <c r="G13" s="236">
        <v>5.0469999999999997</v>
      </c>
      <c r="H13" s="181"/>
    </row>
    <row r="14" spans="1:8" ht="32.1" customHeight="1">
      <c r="A14" s="282" t="s">
        <v>27</v>
      </c>
      <c r="B14" s="283"/>
      <c r="C14" s="283"/>
      <c r="D14" s="283"/>
      <c r="E14" s="283"/>
      <c r="F14" s="283"/>
      <c r="G14" s="283"/>
      <c r="H14" s="284"/>
    </row>
    <row r="15" spans="1:8" ht="24" customHeight="1">
      <c r="A15" s="285" t="s">
        <v>32</v>
      </c>
      <c r="B15" s="286"/>
      <c r="C15" s="286"/>
      <c r="D15" s="286"/>
      <c r="E15" s="286"/>
      <c r="F15" s="286"/>
      <c r="G15" s="286"/>
      <c r="H15" s="287"/>
    </row>
    <row r="16" spans="1:8" ht="151.5" customHeight="1">
      <c r="A16" s="83" t="s">
        <v>251</v>
      </c>
      <c r="B16" s="227" t="s">
        <v>12</v>
      </c>
      <c r="C16" s="84" t="s">
        <v>1</v>
      </c>
      <c r="D16" s="200" t="s">
        <v>269</v>
      </c>
      <c r="E16" s="82">
        <f>E19/E18*100</f>
        <v>84.198043284909588</v>
      </c>
      <c r="F16" s="82">
        <f>F19/F18*100</f>
        <v>85.383931218499868</v>
      </c>
      <c r="G16" s="82">
        <f>G19/G18*100</f>
        <v>85.383931218499868</v>
      </c>
      <c r="H16" s="267"/>
    </row>
    <row r="17" spans="1:8" ht="20.25" hidden="1" thickBot="1">
      <c r="A17" s="97"/>
      <c r="B17" s="182" t="s">
        <v>13</v>
      </c>
      <c r="C17" s="98"/>
      <c r="D17" s="98"/>
      <c r="E17" s="99"/>
      <c r="F17" s="99"/>
      <c r="G17" s="99"/>
      <c r="H17" s="99"/>
    </row>
    <row r="18" spans="1:8" ht="57" hidden="1" thickBot="1">
      <c r="A18" s="97"/>
      <c r="B18" s="89" t="s">
        <v>14</v>
      </c>
      <c r="C18" s="87" t="s">
        <v>16</v>
      </c>
      <c r="D18" s="87"/>
      <c r="E18" s="99">
        <v>16.864999999999998</v>
      </c>
      <c r="F18" s="99">
        <v>16.864999999999998</v>
      </c>
      <c r="G18" s="99">
        <v>16.864999999999998</v>
      </c>
      <c r="H18" s="99"/>
    </row>
    <row r="19" spans="1:8" ht="75.75" hidden="1" thickBot="1">
      <c r="A19" s="97"/>
      <c r="B19" s="89" t="s">
        <v>15</v>
      </c>
      <c r="C19" s="87" t="s">
        <v>16</v>
      </c>
      <c r="D19" s="87"/>
      <c r="E19" s="183">
        <v>14.2</v>
      </c>
      <c r="F19" s="183">
        <v>14.4</v>
      </c>
      <c r="G19" s="183">
        <v>14.4</v>
      </c>
      <c r="H19" s="415" t="s">
        <v>357</v>
      </c>
    </row>
    <row r="20" spans="1:8" ht="270" customHeight="1">
      <c r="A20" s="93">
        <v>3</v>
      </c>
      <c r="B20" s="86" t="s">
        <v>310</v>
      </c>
      <c r="C20" s="91" t="s">
        <v>33</v>
      </c>
      <c r="D20" s="200" t="s">
        <v>268</v>
      </c>
      <c r="E20" s="82">
        <f>E22/E23*100</f>
        <v>3.2504621837145775</v>
      </c>
      <c r="F20" s="82">
        <f>F22/F23*100</f>
        <v>6.7403314917127064</v>
      </c>
      <c r="G20" s="414">
        <f>G22/G23*100</f>
        <v>2.259871416351646</v>
      </c>
      <c r="H20" s="417" t="s">
        <v>372</v>
      </c>
    </row>
    <row r="21" spans="1:8" ht="19.5" hidden="1">
      <c r="A21" s="93"/>
      <c r="B21" s="190" t="s">
        <v>192</v>
      </c>
      <c r="C21" s="91"/>
      <c r="D21" s="94"/>
      <c r="E21" s="8"/>
      <c r="F21" s="8"/>
      <c r="G21" s="8"/>
      <c r="H21" s="416"/>
    </row>
    <row r="22" spans="1:8" ht="18.75" hidden="1">
      <c r="A22" s="93"/>
      <c r="B22" s="100" t="s">
        <v>311</v>
      </c>
      <c r="C22" s="91"/>
      <c r="D22" s="94"/>
      <c r="E22" s="92">
        <v>1.1779999999999999</v>
      </c>
      <c r="F22" s="8">
        <v>2.44</v>
      </c>
      <c r="G22" s="92">
        <v>0.81899999999999995</v>
      </c>
      <c r="H22" s="9"/>
    </row>
    <row r="23" spans="1:8" ht="24.95" hidden="1" customHeight="1">
      <c r="A23" s="85"/>
      <c r="B23" s="89" t="s">
        <v>28</v>
      </c>
      <c r="C23" s="88"/>
      <c r="D23" s="101"/>
      <c r="E23" s="226">
        <v>36.241</v>
      </c>
      <c r="F23" s="226">
        <v>36.200000000000003</v>
      </c>
      <c r="G23" s="226">
        <v>36.241</v>
      </c>
      <c r="H23" s="7"/>
    </row>
    <row r="24" spans="1:8" ht="206.25">
      <c r="A24" s="184">
        <v>4</v>
      </c>
      <c r="B24" s="86" t="s">
        <v>252</v>
      </c>
      <c r="C24" s="91" t="s">
        <v>246</v>
      </c>
      <c r="D24" s="179" t="s">
        <v>312</v>
      </c>
      <c r="E24" s="92">
        <v>7</v>
      </c>
      <c r="F24" s="92">
        <v>8</v>
      </c>
      <c r="G24" s="92">
        <v>7</v>
      </c>
      <c r="H24" s="95" t="s">
        <v>392</v>
      </c>
    </row>
    <row r="25" spans="1:8" ht="76.5" customHeight="1">
      <c r="A25" s="93" t="s">
        <v>393</v>
      </c>
      <c r="B25" s="185" t="s">
        <v>253</v>
      </c>
      <c r="C25" s="179" t="s">
        <v>254</v>
      </c>
      <c r="D25" s="179" t="s">
        <v>312</v>
      </c>
      <c r="E25" s="186">
        <v>7</v>
      </c>
      <c r="F25" s="186">
        <v>8</v>
      </c>
      <c r="G25" s="186">
        <f>243573/G40</f>
        <v>6.8023850085178879</v>
      </c>
      <c r="H25" s="277" t="s">
        <v>394</v>
      </c>
    </row>
    <row r="26" spans="1:8" ht="37.5" hidden="1">
      <c r="A26" s="93"/>
      <c r="B26" s="89" t="s">
        <v>255</v>
      </c>
      <c r="C26" s="179" t="s">
        <v>256</v>
      </c>
      <c r="D26" s="187"/>
      <c r="E26" s="187">
        <f>245534/E40</f>
        <v>6.8156557945870926</v>
      </c>
      <c r="F26" s="187">
        <f>266309/F40</f>
        <v>6.3710287081339709</v>
      </c>
      <c r="G26" s="187">
        <f>243573/G40</f>
        <v>6.8023850085178879</v>
      </c>
      <c r="H26" s="262">
        <v>243573</v>
      </c>
    </row>
    <row r="27" spans="1:8" ht="37.5" hidden="1">
      <c r="A27" s="93"/>
      <c r="B27" s="89" t="s">
        <v>257</v>
      </c>
      <c r="C27" s="179" t="s">
        <v>256</v>
      </c>
      <c r="D27" s="188"/>
      <c r="E27" s="188">
        <f>4587/E40</f>
        <v>0.12732824427480915</v>
      </c>
      <c r="F27" s="188">
        <f>7300/F40</f>
        <v>0.17464114832535885</v>
      </c>
      <c r="G27" s="188">
        <f>4372/G40</f>
        <v>0.12209903091574273</v>
      </c>
      <c r="H27" s="262">
        <v>4372</v>
      </c>
    </row>
    <row r="28" spans="1:8" ht="39" hidden="1" customHeight="1">
      <c r="A28" s="93"/>
      <c r="B28" s="89" t="s">
        <v>258</v>
      </c>
      <c r="C28" s="179" t="s">
        <v>256</v>
      </c>
      <c r="D28" s="189"/>
      <c r="E28" s="189">
        <f>1890/E40</f>
        <v>5.246356696738376E-2</v>
      </c>
      <c r="F28" s="189">
        <f>2500/F40</f>
        <v>5.9808612440191387E-2</v>
      </c>
      <c r="G28" s="189">
        <f>2095/G40</f>
        <v>5.850811293881085E-2</v>
      </c>
      <c r="H28" s="262">
        <v>2095</v>
      </c>
    </row>
    <row r="29" spans="1:8" s="216" customFormat="1" ht="73.5" customHeight="1">
      <c r="A29" s="93">
        <v>6</v>
      </c>
      <c r="B29" s="217" t="s">
        <v>301</v>
      </c>
      <c r="C29" s="91" t="s">
        <v>33</v>
      </c>
      <c r="D29" s="179" t="s">
        <v>312</v>
      </c>
      <c r="E29" s="225">
        <f t="shared" ref="E29:F29" si="0">E32/E31*100</f>
        <v>23.982806827191922</v>
      </c>
      <c r="F29" s="225">
        <f t="shared" si="0"/>
        <v>23.982806827191922</v>
      </c>
      <c r="G29" s="225">
        <f>G32/G31*100</f>
        <v>23.982806827191922</v>
      </c>
      <c r="H29" s="225" t="s">
        <v>390</v>
      </c>
    </row>
    <row r="30" spans="1:8" s="216" customFormat="1" ht="18.75" hidden="1">
      <c r="A30" s="93"/>
      <c r="B30" s="311" t="s">
        <v>302</v>
      </c>
      <c r="C30" s="312"/>
      <c r="D30" s="312"/>
      <c r="E30" s="312"/>
      <c r="F30" s="312"/>
      <c r="G30" s="312"/>
      <c r="H30" s="312"/>
    </row>
    <row r="31" spans="1:8" s="216" customFormat="1" ht="30" hidden="1">
      <c r="A31" s="93"/>
      <c r="B31" s="223" t="s">
        <v>303</v>
      </c>
      <c r="C31" s="218"/>
      <c r="D31" s="218"/>
      <c r="E31" s="219">
        <v>71889</v>
      </c>
      <c r="F31" s="219">
        <v>71889</v>
      </c>
      <c r="G31" s="233">
        <v>71889</v>
      </c>
      <c r="H31" s="220"/>
    </row>
    <row r="32" spans="1:8" s="216" customFormat="1" ht="38.1" hidden="1" customHeight="1">
      <c r="A32" s="93"/>
      <c r="B32" s="223" t="s">
        <v>304</v>
      </c>
      <c r="C32" s="218"/>
      <c r="D32" s="218"/>
      <c r="E32" s="219">
        <v>17241</v>
      </c>
      <c r="F32" s="219">
        <v>17241</v>
      </c>
      <c r="G32" s="233">
        <v>17241</v>
      </c>
      <c r="H32" s="219"/>
    </row>
    <row r="33" spans="1:8" s="216" customFormat="1" ht="18.75" hidden="1">
      <c r="A33" s="93"/>
      <c r="B33" s="224" t="s">
        <v>305</v>
      </c>
      <c r="C33" s="218"/>
      <c r="D33" s="218"/>
      <c r="E33" s="221">
        <v>0</v>
      </c>
      <c r="F33" s="221">
        <v>0</v>
      </c>
      <c r="G33" s="234">
        <v>0</v>
      </c>
      <c r="H33" s="222"/>
    </row>
    <row r="34" spans="1:8" s="216" customFormat="1" ht="27" hidden="1" customHeight="1">
      <c r="A34" s="93"/>
      <c r="B34" s="224" t="s">
        <v>306</v>
      </c>
      <c r="C34" s="218"/>
      <c r="D34" s="218"/>
      <c r="E34" s="218"/>
      <c r="F34" s="222"/>
      <c r="G34" s="235"/>
      <c r="H34" s="222"/>
    </row>
    <row r="35" spans="1:8" ht="15.6" customHeight="1">
      <c r="A35" s="288" t="s">
        <v>259</v>
      </c>
      <c r="B35" s="289"/>
      <c r="C35" s="289"/>
      <c r="D35" s="289"/>
      <c r="E35" s="289"/>
      <c r="F35" s="289"/>
      <c r="G35" s="289"/>
      <c r="H35" s="290"/>
    </row>
    <row r="36" spans="1:8" ht="13.5" customHeight="1">
      <c r="A36" s="291"/>
      <c r="B36" s="292"/>
      <c r="C36" s="292"/>
      <c r="D36" s="292"/>
      <c r="E36" s="292"/>
      <c r="F36" s="292"/>
      <c r="G36" s="292"/>
      <c r="H36" s="293"/>
    </row>
    <row r="37" spans="1:8" ht="18.75">
      <c r="A37" s="294" t="s">
        <v>260</v>
      </c>
      <c r="B37" s="295"/>
      <c r="C37" s="295"/>
      <c r="D37" s="295"/>
      <c r="E37" s="295"/>
      <c r="F37" s="295"/>
      <c r="G37" s="295"/>
      <c r="H37" s="296"/>
    </row>
    <row r="38" spans="1:8" ht="56.25">
      <c r="A38" s="83" t="s">
        <v>300</v>
      </c>
      <c r="B38" s="191" t="s">
        <v>261</v>
      </c>
      <c r="C38" s="192" t="s">
        <v>262</v>
      </c>
      <c r="D38" s="200" t="s">
        <v>269</v>
      </c>
      <c r="E38" s="193">
        <v>16.7</v>
      </c>
      <c r="F38" s="193">
        <f>F39/F40*100000</f>
        <v>2.3923444976076556</v>
      </c>
      <c r="G38" s="193">
        <f>G39/G40*100000</f>
        <v>16.75650012567375</v>
      </c>
      <c r="H38" s="179" t="s">
        <v>358</v>
      </c>
    </row>
    <row r="39" spans="1:8" ht="30" hidden="1">
      <c r="A39" s="194"/>
      <c r="B39" s="195" t="s">
        <v>263</v>
      </c>
      <c r="C39" s="196" t="s">
        <v>264</v>
      </c>
      <c r="D39" s="196">
        <v>7</v>
      </c>
      <c r="E39" s="197">
        <v>6</v>
      </c>
      <c r="F39" s="255">
        <v>1</v>
      </c>
      <c r="G39" s="197">
        <v>6</v>
      </c>
      <c r="H39" s="198"/>
    </row>
    <row r="40" spans="1:8" ht="18.75" hidden="1">
      <c r="A40" s="194"/>
      <c r="B40" s="195" t="s">
        <v>265</v>
      </c>
      <c r="C40" s="196" t="s">
        <v>264</v>
      </c>
      <c r="D40" s="199">
        <v>43890</v>
      </c>
      <c r="E40" s="197">
        <v>36025</v>
      </c>
      <c r="F40" s="197">
        <v>41800</v>
      </c>
      <c r="G40" s="197">
        <v>35807</v>
      </c>
      <c r="H40" s="198"/>
    </row>
    <row r="41" spans="1:8">
      <c r="G41" s="256"/>
    </row>
    <row r="42" spans="1:8">
      <c r="G42" s="257"/>
    </row>
    <row r="43" spans="1:8">
      <c r="G43" s="257"/>
    </row>
    <row r="44" spans="1:8">
      <c r="G44" s="257"/>
    </row>
  </sheetData>
  <mergeCells count="15">
    <mergeCell ref="A9:H9"/>
    <mergeCell ref="A14:H14"/>
    <mergeCell ref="A15:H15"/>
    <mergeCell ref="B30:H30"/>
    <mergeCell ref="A35:H36"/>
    <mergeCell ref="A37:H37"/>
    <mergeCell ref="A4:H4"/>
    <mergeCell ref="A5:A7"/>
    <mergeCell ref="B5:B7"/>
    <mergeCell ref="C5:C7"/>
    <mergeCell ref="D5:D7"/>
    <mergeCell ref="E5:H5"/>
    <mergeCell ref="E6:E7"/>
    <mergeCell ref="F6:G6"/>
    <mergeCell ref="H6:H7"/>
  </mergeCells>
  <pageMargins left="0.70866141732283472" right="0.70866141732283472" top="0.74803149606299213" bottom="0.74803149606299213" header="0.31496062992125984" footer="0.31496062992125984"/>
  <pageSetup paperSize="9" scale="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P23"/>
  <sheetViews>
    <sheetView view="pageBreakPreview" topLeftCell="A8" zoomScale="90" zoomScaleNormal="60" zoomScaleSheetLayoutView="90" workbookViewId="0">
      <selection sqref="A1:J10"/>
    </sheetView>
  </sheetViews>
  <sheetFormatPr defaultColWidth="8.85546875" defaultRowHeight="15"/>
  <cols>
    <col min="1" max="1" width="5.85546875" style="69" customWidth="1"/>
    <col min="2" max="2" width="43.5703125" style="71" customWidth="1"/>
    <col min="3" max="3" width="32.42578125" style="69" customWidth="1"/>
    <col min="4" max="4" width="14.42578125" style="69" customWidth="1"/>
    <col min="5" max="6" width="14.5703125" style="69" customWidth="1"/>
    <col min="7" max="7" width="14" style="69" customWidth="1"/>
    <col min="8" max="9" width="42.5703125" style="69" customWidth="1"/>
    <col min="10" max="10" width="29.42578125" style="69" customWidth="1"/>
    <col min="11" max="11" width="8.85546875" style="69"/>
    <col min="12" max="12" width="107.28515625" style="69" customWidth="1"/>
    <col min="13" max="16384" width="8.85546875" style="69"/>
  </cols>
  <sheetData>
    <row r="1" spans="1:16" ht="31.5" customHeight="1">
      <c r="B1" s="318" t="s">
        <v>152</v>
      </c>
      <c r="C1" s="318"/>
      <c r="D1" s="318"/>
      <c r="E1" s="318"/>
      <c r="F1" s="318"/>
      <c r="G1" s="318"/>
      <c r="H1" s="318"/>
      <c r="I1" s="318"/>
      <c r="J1" s="318"/>
    </row>
    <row r="2" spans="1:16" ht="54.6" customHeight="1">
      <c r="A2" s="320" t="s">
        <v>191</v>
      </c>
      <c r="B2" s="321"/>
      <c r="C2" s="321"/>
      <c r="D2" s="321"/>
      <c r="E2" s="321"/>
      <c r="F2" s="321"/>
      <c r="G2" s="321"/>
      <c r="H2" s="321"/>
      <c r="I2" s="321"/>
      <c r="J2" s="321"/>
    </row>
    <row r="3" spans="1:16" ht="18.75">
      <c r="A3" s="319" t="s">
        <v>0</v>
      </c>
      <c r="B3" s="319" t="s">
        <v>144</v>
      </c>
      <c r="C3" s="319" t="s">
        <v>145</v>
      </c>
      <c r="D3" s="319" t="s">
        <v>136</v>
      </c>
      <c r="E3" s="319"/>
      <c r="F3" s="319" t="s">
        <v>137</v>
      </c>
      <c r="G3" s="319"/>
      <c r="H3" s="319" t="s">
        <v>135</v>
      </c>
      <c r="I3" s="319"/>
      <c r="J3" s="319" t="s">
        <v>147</v>
      </c>
    </row>
    <row r="4" spans="1:16" ht="57" customHeight="1">
      <c r="A4" s="319"/>
      <c r="B4" s="319"/>
      <c r="C4" s="319"/>
      <c r="D4" s="106" t="s">
        <v>140</v>
      </c>
      <c r="E4" s="106" t="s">
        <v>141</v>
      </c>
      <c r="F4" s="106" t="s">
        <v>140</v>
      </c>
      <c r="G4" s="106" t="s">
        <v>141</v>
      </c>
      <c r="H4" s="106" t="s">
        <v>138</v>
      </c>
      <c r="I4" s="106" t="s">
        <v>139</v>
      </c>
      <c r="J4" s="319"/>
    </row>
    <row r="5" spans="1:16" ht="13.7" customHeight="1">
      <c r="A5" s="79">
        <v>1</v>
      </c>
      <c r="B5" s="79">
        <v>2</v>
      </c>
      <c r="C5" s="79">
        <v>3</v>
      </c>
      <c r="D5" s="80">
        <v>4</v>
      </c>
      <c r="E5" s="80">
        <v>5</v>
      </c>
      <c r="F5" s="80">
        <v>6</v>
      </c>
      <c r="G5" s="80">
        <v>7</v>
      </c>
      <c r="H5" s="80">
        <v>8</v>
      </c>
      <c r="I5" s="80">
        <v>9</v>
      </c>
      <c r="J5" s="80">
        <v>10</v>
      </c>
    </row>
    <row r="6" spans="1:16" ht="29.45" customHeight="1">
      <c r="A6" s="72">
        <v>1</v>
      </c>
      <c r="B6" s="325" t="s">
        <v>27</v>
      </c>
      <c r="C6" s="326"/>
      <c r="D6" s="326"/>
      <c r="E6" s="326"/>
      <c r="F6" s="326"/>
      <c r="G6" s="326"/>
      <c r="H6" s="326"/>
      <c r="I6" s="326"/>
      <c r="J6" s="327"/>
    </row>
    <row r="7" spans="1:16" ht="43.5" customHeight="1">
      <c r="A7" s="322">
        <v>2</v>
      </c>
      <c r="B7" s="328" t="s">
        <v>62</v>
      </c>
      <c r="C7" s="313" t="s">
        <v>240</v>
      </c>
      <c r="D7" s="315">
        <v>45292</v>
      </c>
      <c r="E7" s="315">
        <v>45657</v>
      </c>
      <c r="F7" s="315">
        <v>45292</v>
      </c>
      <c r="G7" s="315">
        <v>45657</v>
      </c>
      <c r="H7" s="330" t="s">
        <v>292</v>
      </c>
      <c r="I7" s="331" t="s">
        <v>294</v>
      </c>
      <c r="J7" s="323" t="s">
        <v>148</v>
      </c>
    </row>
    <row r="8" spans="1:16" ht="80.099999999999994" customHeight="1">
      <c r="A8" s="322"/>
      <c r="B8" s="329"/>
      <c r="C8" s="314"/>
      <c r="D8" s="316"/>
      <c r="E8" s="316"/>
      <c r="F8" s="316"/>
      <c r="G8" s="316"/>
      <c r="H8" s="317"/>
      <c r="I8" s="332"/>
      <c r="J8" s="324"/>
      <c r="P8" s="4"/>
    </row>
    <row r="9" spans="1:16" ht="159.75" customHeight="1">
      <c r="A9" s="72">
        <v>3</v>
      </c>
      <c r="B9" s="103" t="s">
        <v>79</v>
      </c>
      <c r="C9" s="171" t="s">
        <v>240</v>
      </c>
      <c r="D9" s="104">
        <v>45292</v>
      </c>
      <c r="E9" s="254">
        <v>45657</v>
      </c>
      <c r="F9" s="104">
        <v>45292</v>
      </c>
      <c r="G9" s="254">
        <v>45657</v>
      </c>
      <c r="H9" s="211" t="s">
        <v>293</v>
      </c>
      <c r="I9" s="211" t="s">
        <v>309</v>
      </c>
      <c r="J9" s="215" t="s">
        <v>148</v>
      </c>
    </row>
    <row r="10" spans="1:16" ht="314.25" customHeight="1">
      <c r="A10" s="107">
        <v>4</v>
      </c>
      <c r="B10" s="108" t="s">
        <v>81</v>
      </c>
      <c r="C10" s="171" t="s">
        <v>240</v>
      </c>
      <c r="D10" s="104">
        <v>45292</v>
      </c>
      <c r="E10" s="254">
        <v>45657</v>
      </c>
      <c r="F10" s="104">
        <v>45292</v>
      </c>
      <c r="G10" s="254">
        <v>45657</v>
      </c>
      <c r="H10" s="46" t="s">
        <v>293</v>
      </c>
      <c r="I10" s="46" t="s">
        <v>307</v>
      </c>
      <c r="J10" s="212" t="s">
        <v>148</v>
      </c>
    </row>
    <row r="11" spans="1:16" ht="194.25" customHeight="1">
      <c r="A11" s="72">
        <v>5</v>
      </c>
      <c r="B11" s="103" t="s">
        <v>83</v>
      </c>
      <c r="C11" s="46" t="s">
        <v>297</v>
      </c>
      <c r="D11" s="104">
        <v>45292</v>
      </c>
      <c r="E11" s="231">
        <v>45657</v>
      </c>
      <c r="F11" s="104">
        <v>45292</v>
      </c>
      <c r="G11" s="231">
        <v>45657</v>
      </c>
      <c r="H11" s="211" t="s">
        <v>355</v>
      </c>
      <c r="I11" s="213" t="s">
        <v>356</v>
      </c>
      <c r="J11" s="228" t="s">
        <v>148</v>
      </c>
    </row>
    <row r="12" spans="1:16" ht="158.25" customHeight="1">
      <c r="A12" s="72">
        <v>6</v>
      </c>
      <c r="B12" s="103" t="s">
        <v>85</v>
      </c>
      <c r="C12" s="46" t="s">
        <v>297</v>
      </c>
      <c r="D12" s="104">
        <v>45292</v>
      </c>
      <c r="E12" s="254">
        <v>45657</v>
      </c>
      <c r="F12" s="104">
        <v>45292</v>
      </c>
      <c r="G12" s="254">
        <v>45657</v>
      </c>
      <c r="H12" s="211" t="s">
        <v>295</v>
      </c>
      <c r="I12" s="269" t="s">
        <v>373</v>
      </c>
      <c r="J12" s="214" t="s">
        <v>148</v>
      </c>
    </row>
    <row r="13" spans="1:16" ht="178.5" customHeight="1">
      <c r="A13" s="107">
        <v>7</v>
      </c>
      <c r="B13" s="108" t="s">
        <v>88</v>
      </c>
      <c r="C13" s="46" t="s">
        <v>297</v>
      </c>
      <c r="D13" s="104">
        <v>45292</v>
      </c>
      <c r="E13" s="254">
        <v>45657</v>
      </c>
      <c r="F13" s="104">
        <v>45292</v>
      </c>
      <c r="G13" s="254">
        <v>45657</v>
      </c>
      <c r="H13" s="211" t="s">
        <v>308</v>
      </c>
      <c r="I13" s="270" t="s">
        <v>378</v>
      </c>
      <c r="J13" s="228" t="s">
        <v>148</v>
      </c>
    </row>
    <row r="14" spans="1:16" ht="209.25" hidden="1" customHeight="1">
      <c r="A14" s="72">
        <v>9</v>
      </c>
      <c r="B14" s="73" t="s">
        <v>142</v>
      </c>
      <c r="C14" s="171" t="s">
        <v>240</v>
      </c>
      <c r="D14" s="104">
        <v>43983</v>
      </c>
      <c r="E14" s="104">
        <v>44104</v>
      </c>
      <c r="F14" s="104">
        <v>43951</v>
      </c>
      <c r="G14" s="104">
        <v>44104</v>
      </c>
      <c r="H14" s="247"/>
      <c r="I14" s="247"/>
      <c r="J14" s="248"/>
    </row>
    <row r="15" spans="1:16" ht="209.25" customHeight="1">
      <c r="A15" s="252"/>
      <c r="B15" s="73" t="s">
        <v>364</v>
      </c>
      <c r="C15" s="46" t="s">
        <v>297</v>
      </c>
      <c r="D15" s="104">
        <v>45230</v>
      </c>
      <c r="E15" s="104">
        <v>45292</v>
      </c>
      <c r="F15" s="104">
        <v>45230</v>
      </c>
      <c r="G15" s="104">
        <v>45336</v>
      </c>
      <c r="H15" s="259" t="s">
        <v>365</v>
      </c>
      <c r="I15" s="258" t="s">
        <v>376</v>
      </c>
      <c r="J15" s="260" t="s">
        <v>148</v>
      </c>
    </row>
    <row r="16" spans="1:16" ht="30.6" customHeight="1">
      <c r="A16" s="72">
        <v>8</v>
      </c>
      <c r="B16" s="317" t="s">
        <v>98</v>
      </c>
      <c r="C16" s="317"/>
      <c r="D16" s="317"/>
      <c r="E16" s="317"/>
      <c r="F16" s="317"/>
      <c r="G16" s="317"/>
      <c r="H16" s="317"/>
      <c r="I16" s="317"/>
      <c r="J16" s="317"/>
      <c r="K16" s="70"/>
      <c r="L16" s="70"/>
      <c r="M16" s="70"/>
      <c r="N16" s="70"/>
      <c r="O16" s="70"/>
      <c r="P16" s="70"/>
    </row>
    <row r="17" spans="1:12" s="249" customFormat="1" ht="136.5" customHeight="1">
      <c r="A17" s="75">
        <v>9</v>
      </c>
      <c r="B17" s="229" t="s">
        <v>100</v>
      </c>
      <c r="C17" s="230" t="s">
        <v>240</v>
      </c>
      <c r="D17" s="104">
        <v>45292</v>
      </c>
      <c r="E17" s="254">
        <v>45657</v>
      </c>
      <c r="F17" s="104">
        <v>45292</v>
      </c>
      <c r="G17" s="254">
        <v>45657</v>
      </c>
      <c r="H17" s="211" t="s">
        <v>366</v>
      </c>
      <c r="I17" s="174" t="s">
        <v>367</v>
      </c>
      <c r="J17" s="75" t="s">
        <v>148</v>
      </c>
    </row>
    <row r="18" spans="1:12" ht="347.25" customHeight="1">
      <c r="A18" s="72">
        <v>10</v>
      </c>
      <c r="B18" s="103" t="s">
        <v>143</v>
      </c>
      <c r="C18" s="171" t="s">
        <v>240</v>
      </c>
      <c r="D18" s="74">
        <v>45413</v>
      </c>
      <c r="E18" s="74">
        <v>45565</v>
      </c>
      <c r="F18" s="74">
        <v>45413</v>
      </c>
      <c r="G18" s="74">
        <v>45565</v>
      </c>
      <c r="H18" s="211" t="s">
        <v>366</v>
      </c>
      <c r="I18" s="174" t="s">
        <v>367</v>
      </c>
      <c r="J18" s="75" t="s">
        <v>148</v>
      </c>
      <c r="L18" s="246"/>
    </row>
    <row r="19" spans="1:12" ht="98.1" customHeight="1">
      <c r="A19" s="72">
        <v>11</v>
      </c>
      <c r="B19" s="103" t="s">
        <v>107</v>
      </c>
      <c r="C19" s="171" t="s">
        <v>240</v>
      </c>
      <c r="D19" s="104">
        <v>45292</v>
      </c>
      <c r="E19" s="254">
        <v>45657</v>
      </c>
      <c r="F19" s="104">
        <v>45292</v>
      </c>
      <c r="G19" s="254">
        <v>45657</v>
      </c>
      <c r="H19" s="261" t="s">
        <v>354</v>
      </c>
      <c r="I19" s="261" t="s">
        <v>377</v>
      </c>
      <c r="J19" s="75" t="s">
        <v>148</v>
      </c>
    </row>
    <row r="20" spans="1:12" ht="138.75" customHeight="1">
      <c r="A20" s="72">
        <v>12</v>
      </c>
      <c r="B20" s="103" t="s">
        <v>113</v>
      </c>
      <c r="C20" s="171" t="s">
        <v>240</v>
      </c>
      <c r="D20" s="104">
        <v>45292</v>
      </c>
      <c r="E20" s="254">
        <v>45657</v>
      </c>
      <c r="F20" s="104">
        <v>45292</v>
      </c>
      <c r="G20" s="254">
        <v>45657</v>
      </c>
      <c r="H20" s="260" t="s">
        <v>353</v>
      </c>
      <c r="I20" s="266" t="s">
        <v>379</v>
      </c>
      <c r="J20" s="75" t="s">
        <v>148</v>
      </c>
    </row>
    <row r="21" spans="1:12" ht="202.5" customHeight="1">
      <c r="A21" s="172">
        <v>13</v>
      </c>
      <c r="B21" s="173" t="s">
        <v>244</v>
      </c>
      <c r="C21" s="253" t="s">
        <v>370</v>
      </c>
      <c r="D21" s="74">
        <v>45444</v>
      </c>
      <c r="E21" s="74">
        <v>45505</v>
      </c>
      <c r="F21" s="74">
        <v>45444</v>
      </c>
      <c r="G21" s="74">
        <v>45505</v>
      </c>
      <c r="H21" s="268" t="s">
        <v>374</v>
      </c>
      <c r="I21" s="251" t="s">
        <v>369</v>
      </c>
      <c r="J21" s="215" t="s">
        <v>148</v>
      </c>
    </row>
    <row r="22" spans="1:12" ht="105.75" hidden="1" customHeight="1">
      <c r="A22" s="72">
        <v>15</v>
      </c>
      <c r="B22" s="103" t="s">
        <v>117</v>
      </c>
      <c r="C22" s="46" t="s">
        <v>118</v>
      </c>
      <c r="D22" s="74">
        <v>43831</v>
      </c>
      <c r="E22" s="74">
        <v>44012</v>
      </c>
      <c r="F22" s="74">
        <v>43831</v>
      </c>
      <c r="G22" s="105">
        <v>44042</v>
      </c>
      <c r="H22" s="46" t="s">
        <v>34</v>
      </c>
      <c r="I22" s="102" t="s">
        <v>193</v>
      </c>
      <c r="J22" s="76" t="s">
        <v>146</v>
      </c>
    </row>
    <row r="23" spans="1:12" ht="96" customHeight="1">
      <c r="A23" s="176">
        <v>14</v>
      </c>
      <c r="B23" s="177" t="s">
        <v>266</v>
      </c>
      <c r="C23" s="46" t="s">
        <v>297</v>
      </c>
      <c r="D23" s="74">
        <v>45292</v>
      </c>
      <c r="E23" s="74">
        <v>45657</v>
      </c>
      <c r="F23" s="74">
        <v>45292</v>
      </c>
      <c r="G23" s="74">
        <v>45657</v>
      </c>
      <c r="H23" s="46" t="s">
        <v>375</v>
      </c>
      <c r="I23" s="250" t="s">
        <v>368</v>
      </c>
      <c r="J23" s="175" t="s">
        <v>148</v>
      </c>
    </row>
  </sheetData>
  <mergeCells count="21">
    <mergeCell ref="B16:J16"/>
    <mergeCell ref="B1:J1"/>
    <mergeCell ref="B3:B4"/>
    <mergeCell ref="C3:C4"/>
    <mergeCell ref="H3:I3"/>
    <mergeCell ref="D3:E3"/>
    <mergeCell ref="F3:G3"/>
    <mergeCell ref="J3:J4"/>
    <mergeCell ref="A2:J2"/>
    <mergeCell ref="A3:A4"/>
    <mergeCell ref="A7:A8"/>
    <mergeCell ref="J7:J8"/>
    <mergeCell ref="B6:J6"/>
    <mergeCell ref="B7:B8"/>
    <mergeCell ref="H7:H8"/>
    <mergeCell ref="I7:I8"/>
    <mergeCell ref="C7:C8"/>
    <mergeCell ref="D7:D8"/>
    <mergeCell ref="E7:E8"/>
    <mergeCell ref="F7:F8"/>
    <mergeCell ref="G7:G8"/>
  </mergeCells>
  <pageMargins left="0.70866141732283472" right="0.70866141732283472" top="0.74803149606299213" bottom="0.74803149606299213" header="0.31496062992125984" footer="0.31496062992125984"/>
  <pageSetup paperSize="9" scale="52" fitToHeight="4" orientation="landscape" r:id="rId1"/>
  <rowBreaks count="2" manualBreakCount="2">
    <brk id="10" max="9" man="1"/>
    <brk id="21" max="9" man="1"/>
  </rowBreaks>
  <colBreaks count="1" manualBreakCount="1">
    <brk id="10"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AB6B6"/>
    <pageSetUpPr fitToPage="1"/>
  </sheetPr>
  <dimension ref="A1:F155"/>
  <sheetViews>
    <sheetView view="pageBreakPreview" topLeftCell="A3" zoomScale="70" zoomScaleSheetLayoutView="70" workbookViewId="0">
      <selection activeCell="J36" sqref="J36"/>
    </sheetView>
  </sheetViews>
  <sheetFormatPr defaultColWidth="9.140625" defaultRowHeight="15"/>
  <cols>
    <col min="1" max="1" width="25.85546875" style="4" customWidth="1"/>
    <col min="2" max="3" width="44.42578125" style="4" customWidth="1"/>
    <col min="4" max="4" width="33.140625" style="209" customWidth="1"/>
    <col min="5" max="5" width="42" style="3" customWidth="1"/>
    <col min="6" max="6" width="32.5703125" style="3" customWidth="1"/>
    <col min="7" max="16384" width="9.140625" style="4"/>
  </cols>
  <sheetData>
    <row r="1" spans="1:6" ht="23.25">
      <c r="A1" s="5"/>
      <c r="B1" s="5"/>
      <c r="C1" s="6"/>
      <c r="D1" s="210"/>
      <c r="E1" s="346" t="s">
        <v>270</v>
      </c>
      <c r="F1" s="346"/>
    </row>
    <row r="2" spans="1:6" ht="49.5" customHeight="1">
      <c r="A2" s="347" t="s">
        <v>149</v>
      </c>
      <c r="B2" s="347"/>
      <c r="C2" s="347"/>
      <c r="D2" s="347"/>
      <c r="E2" s="347"/>
      <c r="F2" s="347"/>
    </row>
    <row r="3" spans="1:6" ht="22.7" customHeight="1">
      <c r="A3" s="348" t="s">
        <v>6</v>
      </c>
      <c r="B3" s="348" t="s">
        <v>150</v>
      </c>
      <c r="C3" s="348" t="s">
        <v>3</v>
      </c>
      <c r="D3" s="348" t="s">
        <v>362</v>
      </c>
      <c r="E3" s="348" t="s">
        <v>363</v>
      </c>
      <c r="F3" s="348" t="s">
        <v>151</v>
      </c>
    </row>
    <row r="4" spans="1:6" ht="35.25" customHeight="1">
      <c r="A4" s="349"/>
      <c r="B4" s="349"/>
      <c r="C4" s="349"/>
      <c r="D4" s="349"/>
      <c r="E4" s="349"/>
      <c r="F4" s="349"/>
    </row>
    <row r="5" spans="1:6" ht="18" customHeight="1">
      <c r="A5" s="81">
        <v>1</v>
      </c>
      <c r="B5" s="81">
        <v>2</v>
      </c>
      <c r="C5" s="81">
        <v>3</v>
      </c>
      <c r="D5" s="81">
        <v>4</v>
      </c>
      <c r="E5" s="81">
        <v>5</v>
      </c>
      <c r="F5" s="81">
        <v>6</v>
      </c>
    </row>
    <row r="6" spans="1:6" ht="18.75" customHeight="1">
      <c r="A6" s="342" t="s">
        <v>4</v>
      </c>
      <c r="B6" s="335" t="s">
        <v>25</v>
      </c>
      <c r="C6" s="237" t="s">
        <v>315</v>
      </c>
      <c r="D6" s="239">
        <f>D8+D9</f>
        <v>106426.67071000001</v>
      </c>
      <c r="E6" s="239">
        <f>E8+E9</f>
        <v>120760.67070999999</v>
      </c>
      <c r="F6" s="239">
        <f>F11+F91</f>
        <v>117431.77071000001</v>
      </c>
    </row>
    <row r="7" spans="1:6" ht="30.75" customHeight="1">
      <c r="A7" s="340"/>
      <c r="B7" s="336"/>
      <c r="C7" s="240" t="s">
        <v>316</v>
      </c>
      <c r="D7" s="239">
        <f t="shared" ref="D7:E10" si="0">D12+D92</f>
        <v>0</v>
      </c>
      <c r="E7" s="239">
        <f t="shared" si="0"/>
        <v>0</v>
      </c>
      <c r="F7" s="239">
        <v>0</v>
      </c>
    </row>
    <row r="8" spans="1:6" ht="40.5">
      <c r="A8" s="340"/>
      <c r="B8" s="336"/>
      <c r="C8" s="240" t="s">
        <v>313</v>
      </c>
      <c r="D8" s="239">
        <f t="shared" si="0"/>
        <v>53422.3</v>
      </c>
      <c r="E8" s="239">
        <f>E13+E93-0.1</f>
        <v>78350.399999999994</v>
      </c>
      <c r="F8" s="239">
        <f>F13+F93</f>
        <v>75314.5</v>
      </c>
    </row>
    <row r="9" spans="1:6" ht="20.25">
      <c r="A9" s="340"/>
      <c r="B9" s="336"/>
      <c r="C9" s="240" t="s">
        <v>314</v>
      </c>
      <c r="D9" s="239">
        <f>D14+D94+0.1</f>
        <v>53004.370709999996</v>
      </c>
      <c r="E9" s="239">
        <f t="shared" si="0"/>
        <v>42410.270709999997</v>
      </c>
      <c r="F9" s="239">
        <f>F14+F94</f>
        <v>42117.370710000003</v>
      </c>
    </row>
    <row r="10" spans="1:6" ht="20.45" customHeight="1">
      <c r="A10" s="340"/>
      <c r="B10" s="336"/>
      <c r="C10" s="240" t="s">
        <v>267</v>
      </c>
      <c r="D10" s="239">
        <f t="shared" si="0"/>
        <v>0</v>
      </c>
      <c r="E10" s="239">
        <f t="shared" si="0"/>
        <v>0</v>
      </c>
      <c r="F10" s="239">
        <v>0</v>
      </c>
    </row>
    <row r="11" spans="1:6" ht="18.75" customHeight="1">
      <c r="A11" s="335" t="s">
        <v>18</v>
      </c>
      <c r="B11" s="335" t="s">
        <v>35</v>
      </c>
      <c r="C11" s="241" t="s">
        <v>317</v>
      </c>
      <c r="D11" s="239">
        <f>D13+D14</f>
        <v>92708.970709999994</v>
      </c>
      <c r="E11" s="239">
        <f>E16+E21+E31+E86</f>
        <v>111726.07071</v>
      </c>
      <c r="F11" s="239">
        <f>F16+F21+F31+F86</f>
        <v>108397.17071000001</v>
      </c>
    </row>
    <row r="12" spans="1:6" ht="27" customHeight="1">
      <c r="A12" s="336"/>
      <c r="B12" s="343"/>
      <c r="C12" s="240" t="s">
        <v>316</v>
      </c>
      <c r="D12" s="239">
        <f>D17+D22+D25+D32+D47+D62+D67+D72+D82</f>
        <v>0</v>
      </c>
      <c r="E12" s="239">
        <f>E17+E22+E25+E32+E47+E62+E67+E72+E82</f>
        <v>0</v>
      </c>
      <c r="F12" s="239">
        <v>0</v>
      </c>
    </row>
    <row r="13" spans="1:6" ht="42.75" customHeight="1">
      <c r="A13" s="336"/>
      <c r="B13" s="343"/>
      <c r="C13" s="240" t="s">
        <v>313</v>
      </c>
      <c r="D13" s="239">
        <f>D18+D23+D33+D88</f>
        <v>53422.3</v>
      </c>
      <c r="E13" s="239">
        <f t="shared" ref="D13:F14" si="1">E18+E23+E33+E88</f>
        <v>78350.5</v>
      </c>
      <c r="F13" s="239">
        <f t="shared" si="1"/>
        <v>75314.5</v>
      </c>
    </row>
    <row r="14" spans="1:6" ht="20.25">
      <c r="A14" s="336"/>
      <c r="B14" s="343"/>
      <c r="C14" s="240" t="s">
        <v>314</v>
      </c>
      <c r="D14" s="239">
        <f t="shared" si="1"/>
        <v>39286.670709999999</v>
      </c>
      <c r="E14" s="239">
        <f t="shared" si="1"/>
        <v>33375.57071</v>
      </c>
      <c r="F14" s="239">
        <f t="shared" si="1"/>
        <v>33082.670710000006</v>
      </c>
    </row>
    <row r="15" spans="1:6" ht="18" customHeight="1">
      <c r="A15" s="336"/>
      <c r="B15" s="343"/>
      <c r="C15" s="241" t="s">
        <v>267</v>
      </c>
      <c r="D15" s="239">
        <f>D20+D25+D35</f>
        <v>0</v>
      </c>
      <c r="E15" s="239">
        <f>E20+E25+E35</f>
        <v>0</v>
      </c>
      <c r="F15" s="239">
        <v>0</v>
      </c>
    </row>
    <row r="16" spans="1:6" ht="23.45" customHeight="1">
      <c r="A16" s="335" t="s">
        <v>19</v>
      </c>
      <c r="B16" s="335" t="s">
        <v>31</v>
      </c>
      <c r="C16" s="241" t="s">
        <v>317</v>
      </c>
      <c r="D16" s="239">
        <f>SUM(D17:D20)</f>
        <v>9202.6999999999989</v>
      </c>
      <c r="E16" s="239">
        <f>SUM(E17:E20)</f>
        <v>16129.8</v>
      </c>
      <c r="F16" s="239">
        <f>SUM(F17:F20)</f>
        <v>16129.8</v>
      </c>
    </row>
    <row r="17" spans="1:6" ht="27.75" customHeight="1">
      <c r="A17" s="336"/>
      <c r="B17" s="336"/>
      <c r="C17" s="240" t="s">
        <v>316</v>
      </c>
      <c r="D17" s="239">
        <v>0</v>
      </c>
      <c r="E17" s="239">
        <v>0</v>
      </c>
      <c r="F17" s="239">
        <v>0</v>
      </c>
    </row>
    <row r="18" spans="1:6" ht="40.5">
      <c r="A18" s="336"/>
      <c r="B18" s="336"/>
      <c r="C18" s="240" t="s">
        <v>313</v>
      </c>
      <c r="D18" s="238">
        <v>7228.9</v>
      </c>
      <c r="E18" s="239">
        <v>13662.1</v>
      </c>
      <c r="F18" s="239">
        <v>13662.1</v>
      </c>
    </row>
    <row r="19" spans="1:6" ht="20.25">
      <c r="A19" s="336"/>
      <c r="B19" s="336"/>
      <c r="C19" s="240" t="s">
        <v>314</v>
      </c>
      <c r="D19" s="238">
        <v>1973.8</v>
      </c>
      <c r="E19" s="239">
        <v>2467.6999999999998</v>
      </c>
      <c r="F19" s="239">
        <v>2467.6999999999998</v>
      </c>
    </row>
    <row r="20" spans="1:6" ht="20.25">
      <c r="A20" s="336"/>
      <c r="B20" s="336"/>
      <c r="C20" s="241" t="s">
        <v>267</v>
      </c>
      <c r="D20" s="238">
        <f>SUM(E20:F20)</f>
        <v>0</v>
      </c>
      <c r="E20" s="239">
        <v>0</v>
      </c>
      <c r="F20" s="239">
        <v>0</v>
      </c>
    </row>
    <row r="21" spans="1:6" ht="18.95" customHeight="1">
      <c r="A21" s="335" t="s">
        <v>20</v>
      </c>
      <c r="B21" s="335" t="s">
        <v>7</v>
      </c>
      <c r="C21" s="241" t="s">
        <v>317</v>
      </c>
      <c r="D21" s="239">
        <f>D22+D23+D24+D25</f>
        <v>2417.07071</v>
      </c>
      <c r="E21" s="239">
        <f t="shared" ref="E21:F21" si="2">E22+E23+E24+E25</f>
        <v>2417.07071</v>
      </c>
      <c r="F21" s="239">
        <f t="shared" si="2"/>
        <v>2417.07071</v>
      </c>
    </row>
    <row r="22" spans="1:6" ht="18" customHeight="1">
      <c r="A22" s="336"/>
      <c r="B22" s="343"/>
      <c r="C22" s="240" t="s">
        <v>316</v>
      </c>
      <c r="D22" s="238">
        <f>SUM(E22:F22)</f>
        <v>0</v>
      </c>
      <c r="E22" s="239">
        <v>0</v>
      </c>
      <c r="F22" s="239">
        <v>0</v>
      </c>
    </row>
    <row r="23" spans="1:6" ht="18.600000000000001" customHeight="1">
      <c r="A23" s="336"/>
      <c r="B23" s="343"/>
      <c r="C23" s="240" t="s">
        <v>313</v>
      </c>
      <c r="D23" s="239">
        <v>2392.9</v>
      </c>
      <c r="E23" s="239">
        <f t="shared" ref="D23:E24" si="3">E28</f>
        <v>2392.9</v>
      </c>
      <c r="F23" s="239">
        <f t="shared" ref="F23" si="4">F28</f>
        <v>2392.9</v>
      </c>
    </row>
    <row r="24" spans="1:6" ht="18.600000000000001" customHeight="1">
      <c r="A24" s="336"/>
      <c r="B24" s="343"/>
      <c r="C24" s="240" t="s">
        <v>314</v>
      </c>
      <c r="D24" s="239">
        <f t="shared" si="3"/>
        <v>24.17071</v>
      </c>
      <c r="E24" s="239">
        <f t="shared" si="3"/>
        <v>24.17071</v>
      </c>
      <c r="F24" s="239">
        <f t="shared" ref="F24" si="5">F29</f>
        <v>24.17071</v>
      </c>
    </row>
    <row r="25" spans="1:6" ht="18" customHeight="1">
      <c r="A25" s="337"/>
      <c r="B25" s="344"/>
      <c r="C25" s="241" t="s">
        <v>267</v>
      </c>
      <c r="D25" s="238">
        <f>SUM(E25:F25)</f>
        <v>0</v>
      </c>
      <c r="E25" s="239">
        <v>0</v>
      </c>
      <c r="F25" s="239">
        <v>0</v>
      </c>
    </row>
    <row r="26" spans="1:6" ht="33.75" customHeight="1">
      <c r="A26" s="340" t="s">
        <v>318</v>
      </c>
      <c r="B26" s="345" t="s">
        <v>319</v>
      </c>
      <c r="C26" s="241" t="s">
        <v>317</v>
      </c>
      <c r="D26" s="239">
        <f t="shared" ref="D26:E26" si="6">SUM(D27:D30)</f>
        <v>2417.07071</v>
      </c>
      <c r="E26" s="239">
        <f t="shared" si="6"/>
        <v>2417.07071</v>
      </c>
      <c r="F26" s="239">
        <f t="shared" ref="F26" si="7">SUM(F27:F30)</f>
        <v>2417.07071</v>
      </c>
    </row>
    <row r="27" spans="1:6" ht="40.700000000000003" customHeight="1">
      <c r="A27" s="340"/>
      <c r="B27" s="343"/>
      <c r="C27" s="240" t="s">
        <v>316</v>
      </c>
      <c r="D27" s="238">
        <f>SUM(E27:F27)</f>
        <v>0</v>
      </c>
      <c r="E27" s="239">
        <v>0</v>
      </c>
      <c r="F27" s="239">
        <v>0</v>
      </c>
    </row>
    <row r="28" spans="1:6" ht="48" customHeight="1">
      <c r="A28" s="340"/>
      <c r="B28" s="343"/>
      <c r="C28" s="240" t="s">
        <v>313</v>
      </c>
      <c r="D28" s="238">
        <v>2392.9</v>
      </c>
      <c r="E28" s="239">
        <v>2392.9</v>
      </c>
      <c r="F28" s="239">
        <v>2392.9</v>
      </c>
    </row>
    <row r="29" spans="1:6" ht="42" customHeight="1">
      <c r="A29" s="340"/>
      <c r="B29" s="343"/>
      <c r="C29" s="240" t="s">
        <v>314</v>
      </c>
      <c r="D29" s="238">
        <v>24.17071</v>
      </c>
      <c r="E29" s="239">
        <v>24.17071</v>
      </c>
      <c r="F29" s="239">
        <v>24.17071</v>
      </c>
    </row>
    <row r="30" spans="1:6" ht="176.25" customHeight="1">
      <c r="A30" s="341"/>
      <c r="B30" s="344"/>
      <c r="C30" s="241" t="s">
        <v>267</v>
      </c>
      <c r="D30" s="238">
        <f>SUM(E30:F30)</f>
        <v>0</v>
      </c>
      <c r="E30" s="239">
        <v>0</v>
      </c>
      <c r="F30" s="239">
        <v>0</v>
      </c>
    </row>
    <row r="31" spans="1:6" ht="33.75" customHeight="1">
      <c r="A31" s="335" t="s">
        <v>8</v>
      </c>
      <c r="B31" s="335" t="s">
        <v>37</v>
      </c>
      <c r="C31" s="241" t="s">
        <v>317</v>
      </c>
      <c r="D31" s="239">
        <f>D32+D33+D34+D35+0.1</f>
        <v>62789.299999999996</v>
      </c>
      <c r="E31" s="239">
        <f>SUM(E32:E35)</f>
        <v>74879.199999999997</v>
      </c>
      <c r="F31" s="239">
        <f>SUM(F32:F35)</f>
        <v>71550.3</v>
      </c>
    </row>
    <row r="32" spans="1:6" ht="21" customHeight="1">
      <c r="A32" s="336"/>
      <c r="B32" s="336"/>
      <c r="C32" s="240" t="s">
        <v>316</v>
      </c>
      <c r="D32" s="238">
        <f>SUM(E32:F32)</f>
        <v>0</v>
      </c>
      <c r="E32" s="239">
        <v>0</v>
      </c>
      <c r="F32" s="239">
        <v>0</v>
      </c>
    </row>
    <row r="33" spans="1:6" ht="40.5">
      <c r="A33" s="336"/>
      <c r="B33" s="336"/>
      <c r="C33" s="240" t="s">
        <v>313</v>
      </c>
      <c r="D33" s="239">
        <f t="shared" ref="D33" si="8">D38+D43</f>
        <v>25500.5</v>
      </c>
      <c r="E33" s="239">
        <f>E38+E43</f>
        <v>43995.5</v>
      </c>
      <c r="F33" s="239">
        <f>F38+F43</f>
        <v>40959.5</v>
      </c>
    </row>
    <row r="34" spans="1:6" ht="24.75" customHeight="1">
      <c r="A34" s="336"/>
      <c r="B34" s="336"/>
      <c r="C34" s="240" t="s">
        <v>314</v>
      </c>
      <c r="D34" s="239">
        <f t="shared" ref="D34" si="9">D39+D44</f>
        <v>37288.699999999997</v>
      </c>
      <c r="E34" s="239">
        <f>E39+E44</f>
        <v>30883.7</v>
      </c>
      <c r="F34" s="239">
        <f>F39+F44</f>
        <v>30590.800000000003</v>
      </c>
    </row>
    <row r="35" spans="1:6" ht="21" customHeight="1">
      <c r="A35" s="337"/>
      <c r="B35" s="337"/>
      <c r="C35" s="241" t="s">
        <v>267</v>
      </c>
      <c r="D35" s="238">
        <f>SUM(E35:F35)</f>
        <v>0</v>
      </c>
      <c r="E35" s="239">
        <v>0</v>
      </c>
      <c r="F35" s="239">
        <v>0</v>
      </c>
    </row>
    <row r="36" spans="1:6" ht="18" customHeight="1">
      <c r="A36" s="340" t="s">
        <v>320</v>
      </c>
      <c r="B36" s="336" t="s">
        <v>321</v>
      </c>
      <c r="C36" s="241" t="s">
        <v>317</v>
      </c>
      <c r="D36" s="239">
        <f t="shared" ref="D36" si="10">SUM(D37:D40)</f>
        <v>14930.5</v>
      </c>
      <c r="E36" s="239">
        <f>SUM(E37:E40)</f>
        <v>30284.600000000002</v>
      </c>
      <c r="F36" s="239">
        <f>SUM(F37:F40)</f>
        <v>27088.800000000003</v>
      </c>
    </row>
    <row r="37" spans="1:6" ht="21.6" customHeight="1">
      <c r="A37" s="340"/>
      <c r="B37" s="336"/>
      <c r="C37" s="240" t="s">
        <v>316</v>
      </c>
      <c r="D37" s="238">
        <f>SUM(E37:F37)</f>
        <v>0</v>
      </c>
      <c r="E37" s="239">
        <v>0</v>
      </c>
      <c r="F37" s="239">
        <v>0</v>
      </c>
    </row>
    <row r="38" spans="1:6" ht="18.75" customHeight="1">
      <c r="A38" s="340"/>
      <c r="B38" s="336"/>
      <c r="C38" s="240" t="s">
        <v>313</v>
      </c>
      <c r="D38" s="238">
        <v>14184</v>
      </c>
      <c r="E38" s="239">
        <v>28770.400000000001</v>
      </c>
      <c r="F38" s="239">
        <v>25734.400000000001</v>
      </c>
    </row>
    <row r="39" spans="1:6" ht="28.5" customHeight="1">
      <c r="A39" s="340"/>
      <c r="B39" s="336"/>
      <c r="C39" s="240" t="s">
        <v>314</v>
      </c>
      <c r="D39" s="238">
        <v>746.5</v>
      </c>
      <c r="E39" s="239">
        <v>1514.2</v>
      </c>
      <c r="F39" s="239">
        <v>1354.4</v>
      </c>
    </row>
    <row r="40" spans="1:6" ht="22.5" customHeight="1">
      <c r="A40" s="341"/>
      <c r="B40" s="337"/>
      <c r="C40" s="241" t="s">
        <v>267</v>
      </c>
      <c r="D40" s="238">
        <f>SUM(E40:F40)</f>
        <v>0</v>
      </c>
      <c r="E40" s="239">
        <v>0</v>
      </c>
      <c r="F40" s="239">
        <v>0</v>
      </c>
    </row>
    <row r="41" spans="1:6" ht="18.75" customHeight="1">
      <c r="A41" s="342" t="s">
        <v>322</v>
      </c>
      <c r="B41" s="335" t="s">
        <v>323</v>
      </c>
      <c r="C41" s="241" t="s">
        <v>317</v>
      </c>
      <c r="D41" s="239">
        <f t="shared" ref="D41" si="11">SUM(D42:D45)</f>
        <v>47858.7</v>
      </c>
      <c r="E41" s="239">
        <f>SUM(E42:E45)</f>
        <v>44594.6</v>
      </c>
      <c r="F41" s="239">
        <f>SUM(F42:F45)</f>
        <v>44461.5</v>
      </c>
    </row>
    <row r="42" spans="1:6" ht="18.75" customHeight="1">
      <c r="A42" s="340"/>
      <c r="B42" s="336"/>
      <c r="C42" s="240" t="s">
        <v>316</v>
      </c>
      <c r="D42" s="238">
        <f>SUM(E42:F42)</f>
        <v>0</v>
      </c>
      <c r="E42" s="239">
        <v>0</v>
      </c>
      <c r="F42" s="239">
        <v>0</v>
      </c>
    </row>
    <row r="43" spans="1:6" ht="40.5">
      <c r="A43" s="340"/>
      <c r="B43" s="336"/>
      <c r="C43" s="240" t="s">
        <v>313</v>
      </c>
      <c r="D43" s="238">
        <v>11316.5</v>
      </c>
      <c r="E43" s="239">
        <v>15225.1</v>
      </c>
      <c r="F43" s="239">
        <v>15225.1</v>
      </c>
    </row>
    <row r="44" spans="1:6" ht="20.25">
      <c r="A44" s="340"/>
      <c r="B44" s="336"/>
      <c r="C44" s="240" t="s">
        <v>314</v>
      </c>
      <c r="D44" s="238">
        <v>36542.199999999997</v>
      </c>
      <c r="E44" s="239">
        <v>29369.5</v>
      </c>
      <c r="F44" s="239">
        <v>29236.400000000001</v>
      </c>
    </row>
    <row r="45" spans="1:6" ht="20.25">
      <c r="A45" s="341"/>
      <c r="B45" s="337"/>
      <c r="C45" s="241" t="s">
        <v>267</v>
      </c>
      <c r="D45" s="238">
        <f t="shared" ref="D45:D65" si="12">SUM(E45:F45)</f>
        <v>0</v>
      </c>
      <c r="E45" s="239">
        <v>0</v>
      </c>
      <c r="F45" s="239">
        <v>0</v>
      </c>
    </row>
    <row r="46" spans="1:6" ht="20.25" hidden="1" customHeight="1">
      <c r="A46" s="333" t="s">
        <v>29</v>
      </c>
      <c r="B46" s="335" t="s">
        <v>323</v>
      </c>
      <c r="C46" s="241" t="s">
        <v>317</v>
      </c>
      <c r="D46" s="238">
        <f t="shared" si="12"/>
        <v>2</v>
      </c>
      <c r="E46" s="239">
        <f t="shared" ref="E46:F46" si="13">E47+E48+E49+E50</f>
        <v>0</v>
      </c>
      <c r="F46" s="239">
        <f t="shared" si="13"/>
        <v>2</v>
      </c>
    </row>
    <row r="47" spans="1:6" ht="18.75" hidden="1" customHeight="1">
      <c r="A47" s="334"/>
      <c r="B47" s="336"/>
      <c r="C47" s="240" t="s">
        <v>316</v>
      </c>
      <c r="D47" s="238">
        <f t="shared" si="12"/>
        <v>0</v>
      </c>
      <c r="E47" s="239">
        <f t="shared" ref="E47:F47" si="14">E52</f>
        <v>0</v>
      </c>
      <c r="F47" s="239">
        <f t="shared" si="14"/>
        <v>0</v>
      </c>
    </row>
    <row r="48" spans="1:6" ht="40.5" hidden="1" customHeight="1">
      <c r="A48" s="334"/>
      <c r="B48" s="336"/>
      <c r="C48" s="240" t="s">
        <v>313</v>
      </c>
      <c r="D48" s="238">
        <f t="shared" si="12"/>
        <v>1</v>
      </c>
      <c r="E48" s="239">
        <v>0</v>
      </c>
      <c r="F48" s="239">
        <v>1</v>
      </c>
    </row>
    <row r="49" spans="1:6" ht="20.25" hidden="1" customHeight="1">
      <c r="A49" s="334"/>
      <c r="B49" s="336"/>
      <c r="C49" s="240" t="s">
        <v>314</v>
      </c>
      <c r="D49" s="238">
        <f t="shared" si="12"/>
        <v>0</v>
      </c>
      <c r="E49" s="239">
        <f>E54+E59</f>
        <v>0</v>
      </c>
      <c r="F49" s="239">
        <f>F54+F59</f>
        <v>0</v>
      </c>
    </row>
    <row r="50" spans="1:6" ht="20.25" hidden="1" customHeight="1">
      <c r="A50" s="334"/>
      <c r="B50" s="337"/>
      <c r="C50" s="241" t="s">
        <v>267</v>
      </c>
      <c r="D50" s="238">
        <f t="shared" si="12"/>
        <v>1</v>
      </c>
      <c r="E50" s="239">
        <v>0</v>
      </c>
      <c r="F50" s="239">
        <v>1</v>
      </c>
    </row>
    <row r="51" spans="1:6" ht="20.25" hidden="1" customHeight="1">
      <c r="A51" s="333" t="s">
        <v>324</v>
      </c>
      <c r="B51" s="335" t="s">
        <v>323</v>
      </c>
      <c r="C51" s="241" t="s">
        <v>317</v>
      </c>
      <c r="D51" s="238">
        <f t="shared" si="12"/>
        <v>0</v>
      </c>
      <c r="E51" s="239">
        <f t="shared" ref="E51:F51" si="15">E52+E53+E54+E55</f>
        <v>0</v>
      </c>
      <c r="F51" s="239">
        <f t="shared" si="15"/>
        <v>0</v>
      </c>
    </row>
    <row r="52" spans="1:6" ht="18.75" hidden="1" customHeight="1">
      <c r="A52" s="334"/>
      <c r="B52" s="336"/>
      <c r="C52" s="240" t="s">
        <v>316</v>
      </c>
      <c r="D52" s="238">
        <f t="shared" si="12"/>
        <v>0</v>
      </c>
      <c r="E52" s="239">
        <v>0</v>
      </c>
      <c r="F52" s="239">
        <v>0</v>
      </c>
    </row>
    <row r="53" spans="1:6" ht="40.5" hidden="1" customHeight="1">
      <c r="A53" s="334"/>
      <c r="B53" s="336"/>
      <c r="C53" s="240" t="s">
        <v>313</v>
      </c>
      <c r="D53" s="238">
        <f t="shared" si="12"/>
        <v>0</v>
      </c>
      <c r="E53" s="239">
        <v>0</v>
      </c>
      <c r="F53" s="239">
        <v>0</v>
      </c>
    </row>
    <row r="54" spans="1:6" ht="20.25" hidden="1" customHeight="1">
      <c r="A54" s="334"/>
      <c r="B54" s="336"/>
      <c r="C54" s="240" t="s">
        <v>314</v>
      </c>
      <c r="D54" s="238">
        <f t="shared" si="12"/>
        <v>0</v>
      </c>
      <c r="E54" s="239">
        <v>0</v>
      </c>
      <c r="F54" s="239">
        <v>0</v>
      </c>
    </row>
    <row r="55" spans="1:6" ht="20.25" hidden="1" customHeight="1">
      <c r="A55" s="334"/>
      <c r="B55" s="337"/>
      <c r="C55" s="241" t="s">
        <v>267</v>
      </c>
      <c r="D55" s="238">
        <f t="shared" si="12"/>
        <v>0</v>
      </c>
      <c r="E55" s="239">
        <v>0</v>
      </c>
      <c r="F55" s="239">
        <v>0</v>
      </c>
    </row>
    <row r="56" spans="1:6" ht="20.25" hidden="1" customHeight="1">
      <c r="A56" s="333" t="s">
        <v>325</v>
      </c>
      <c r="B56" s="335" t="s">
        <v>323</v>
      </c>
      <c r="C56" s="241" t="s">
        <v>317</v>
      </c>
      <c r="D56" s="238">
        <f t="shared" si="12"/>
        <v>0</v>
      </c>
      <c r="E56" s="239">
        <f t="shared" ref="E56:F56" si="16">E57+E58+E59+E60</f>
        <v>0</v>
      </c>
      <c r="F56" s="239">
        <f t="shared" si="16"/>
        <v>0</v>
      </c>
    </row>
    <row r="57" spans="1:6" ht="18.75" hidden="1" customHeight="1">
      <c r="A57" s="334"/>
      <c r="B57" s="336"/>
      <c r="C57" s="240" t="s">
        <v>316</v>
      </c>
      <c r="D57" s="238">
        <f t="shared" si="12"/>
        <v>0</v>
      </c>
      <c r="E57" s="239">
        <v>0</v>
      </c>
      <c r="F57" s="239">
        <v>0</v>
      </c>
    </row>
    <row r="58" spans="1:6" ht="40.5" hidden="1" customHeight="1">
      <c r="A58" s="334"/>
      <c r="B58" s="336"/>
      <c r="C58" s="240" t="s">
        <v>313</v>
      </c>
      <c r="D58" s="238">
        <f t="shared" si="12"/>
        <v>0</v>
      </c>
      <c r="E58" s="239">
        <v>0</v>
      </c>
      <c r="F58" s="239">
        <v>0</v>
      </c>
    </row>
    <row r="59" spans="1:6" ht="20.25" hidden="1" customHeight="1">
      <c r="A59" s="334"/>
      <c r="B59" s="336"/>
      <c r="C59" s="240" t="s">
        <v>314</v>
      </c>
      <c r="D59" s="238">
        <f t="shared" si="12"/>
        <v>0</v>
      </c>
      <c r="E59" s="239">
        <v>0</v>
      </c>
      <c r="F59" s="239">
        <v>0</v>
      </c>
    </row>
    <row r="60" spans="1:6" ht="20.25" hidden="1" customHeight="1">
      <c r="A60" s="334"/>
      <c r="B60" s="337"/>
      <c r="C60" s="241" t="s">
        <v>267</v>
      </c>
      <c r="D60" s="238">
        <f t="shared" si="12"/>
        <v>0</v>
      </c>
      <c r="E60" s="239">
        <v>0</v>
      </c>
      <c r="F60" s="239">
        <v>0</v>
      </c>
    </row>
    <row r="61" spans="1:6" ht="20.25" hidden="1" customHeight="1">
      <c r="A61" s="333" t="s">
        <v>36</v>
      </c>
      <c r="B61" s="335" t="s">
        <v>323</v>
      </c>
      <c r="C61" s="241" t="s">
        <v>317</v>
      </c>
      <c r="D61" s="238">
        <f t="shared" si="12"/>
        <v>0</v>
      </c>
      <c r="E61" s="239">
        <f t="shared" ref="E61:F61" si="17">E62+E63+E64+E65</f>
        <v>0</v>
      </c>
      <c r="F61" s="239">
        <f t="shared" si="17"/>
        <v>0</v>
      </c>
    </row>
    <row r="62" spans="1:6" ht="20.25" hidden="1" customHeight="1">
      <c r="A62" s="338"/>
      <c r="B62" s="336"/>
      <c r="C62" s="240" t="s">
        <v>316</v>
      </c>
      <c r="D62" s="238">
        <f t="shared" si="12"/>
        <v>0</v>
      </c>
      <c r="E62" s="239">
        <v>0</v>
      </c>
      <c r="F62" s="239">
        <v>0</v>
      </c>
    </row>
    <row r="63" spans="1:6" ht="40.5" hidden="1" customHeight="1">
      <c r="A63" s="338"/>
      <c r="B63" s="336"/>
      <c r="C63" s="240" t="s">
        <v>313</v>
      </c>
      <c r="D63" s="238">
        <f t="shared" si="12"/>
        <v>0</v>
      </c>
      <c r="E63" s="239">
        <v>0</v>
      </c>
      <c r="F63" s="239">
        <v>0</v>
      </c>
    </row>
    <row r="64" spans="1:6" ht="20.25" hidden="1" customHeight="1">
      <c r="A64" s="338"/>
      <c r="B64" s="336"/>
      <c r="C64" s="240" t="s">
        <v>314</v>
      </c>
      <c r="D64" s="238">
        <f t="shared" si="12"/>
        <v>0</v>
      </c>
      <c r="E64" s="239">
        <v>0</v>
      </c>
      <c r="F64" s="239">
        <v>0</v>
      </c>
    </row>
    <row r="65" spans="1:6" ht="20.25" hidden="1" customHeight="1">
      <c r="A65" s="339"/>
      <c r="B65" s="337"/>
      <c r="C65" s="241" t="s">
        <v>267</v>
      </c>
      <c r="D65" s="238">
        <f t="shared" si="12"/>
        <v>0</v>
      </c>
      <c r="E65" s="239">
        <v>0</v>
      </c>
      <c r="F65" s="239">
        <v>0</v>
      </c>
    </row>
    <row r="66" spans="1:6" ht="20.25" hidden="1" customHeight="1">
      <c r="A66" s="333" t="s">
        <v>243</v>
      </c>
      <c r="B66" s="335" t="s">
        <v>323</v>
      </c>
      <c r="C66" s="241" t="s">
        <v>317</v>
      </c>
      <c r="D66" s="239">
        <f t="shared" ref="D66:E66" si="18">D67+D68+D69+D70</f>
        <v>0</v>
      </c>
      <c r="E66" s="239">
        <f t="shared" si="18"/>
        <v>0</v>
      </c>
      <c r="F66" s="239">
        <f t="shared" ref="F66" si="19">F67+F68+F69+F70</f>
        <v>0</v>
      </c>
    </row>
    <row r="67" spans="1:6" ht="20.25" hidden="1" customHeight="1">
      <c r="A67" s="338"/>
      <c r="B67" s="336"/>
      <c r="C67" s="240" t="s">
        <v>316</v>
      </c>
      <c r="D67" s="238">
        <f>SUM(E67:F67)</f>
        <v>0</v>
      </c>
      <c r="E67" s="239">
        <v>0</v>
      </c>
      <c r="F67" s="239">
        <v>0</v>
      </c>
    </row>
    <row r="68" spans="1:6" ht="40.5" hidden="1" customHeight="1">
      <c r="A68" s="338"/>
      <c r="B68" s="336"/>
      <c r="C68" s="240" t="s">
        <v>313</v>
      </c>
      <c r="D68" s="238">
        <f>SUM(E68:F68)</f>
        <v>0</v>
      </c>
      <c r="E68" s="239">
        <v>0</v>
      </c>
      <c r="F68" s="239">
        <v>0</v>
      </c>
    </row>
    <row r="69" spans="1:6" ht="20.25" hidden="1" customHeight="1">
      <c r="A69" s="338"/>
      <c r="B69" s="336"/>
      <c r="C69" s="240" t="s">
        <v>314</v>
      </c>
      <c r="D69" s="239">
        <v>0</v>
      </c>
      <c r="E69" s="239">
        <v>0</v>
      </c>
      <c r="F69" s="239">
        <v>0</v>
      </c>
    </row>
    <row r="70" spans="1:6" ht="20.25" hidden="1" customHeight="1">
      <c r="A70" s="338"/>
      <c r="B70" s="337"/>
      <c r="C70" s="241" t="s">
        <v>267</v>
      </c>
      <c r="D70" s="238">
        <f t="shared" ref="D70:D85" si="20">SUM(E70:F70)</f>
        <v>0</v>
      </c>
      <c r="E70" s="239">
        <v>0</v>
      </c>
      <c r="F70" s="239">
        <v>0</v>
      </c>
    </row>
    <row r="71" spans="1:6" ht="20.25" hidden="1" customHeight="1">
      <c r="A71" s="333" t="s">
        <v>326</v>
      </c>
      <c r="B71" s="335" t="s">
        <v>323</v>
      </c>
      <c r="C71" s="241" t="s">
        <v>317</v>
      </c>
      <c r="D71" s="238">
        <f t="shared" si="20"/>
        <v>0</v>
      </c>
      <c r="E71" s="239">
        <f t="shared" ref="E71:F71" si="21">E72+E73+E74+E75</f>
        <v>0</v>
      </c>
      <c r="F71" s="239">
        <f t="shared" si="21"/>
        <v>0</v>
      </c>
    </row>
    <row r="72" spans="1:6" ht="20.25" hidden="1" customHeight="1">
      <c r="A72" s="338"/>
      <c r="B72" s="336"/>
      <c r="C72" s="240" t="s">
        <v>316</v>
      </c>
      <c r="D72" s="238">
        <f t="shared" si="20"/>
        <v>0</v>
      </c>
      <c r="E72" s="239">
        <f t="shared" ref="E72:F72" si="22">E77</f>
        <v>0</v>
      </c>
      <c r="F72" s="239">
        <f t="shared" si="22"/>
        <v>0</v>
      </c>
    </row>
    <row r="73" spans="1:6" ht="40.5" hidden="1" customHeight="1">
      <c r="A73" s="338"/>
      <c r="B73" s="336"/>
      <c r="C73" s="240" t="s">
        <v>313</v>
      </c>
      <c r="D73" s="238">
        <f t="shared" si="20"/>
        <v>0</v>
      </c>
      <c r="E73" s="239">
        <f t="shared" ref="E73:F73" si="23">E78</f>
        <v>0</v>
      </c>
      <c r="F73" s="239">
        <f t="shared" si="23"/>
        <v>0</v>
      </c>
    </row>
    <row r="74" spans="1:6" ht="20.25" hidden="1" customHeight="1">
      <c r="A74" s="338"/>
      <c r="B74" s="336"/>
      <c r="C74" s="240" t="s">
        <v>314</v>
      </c>
      <c r="D74" s="238">
        <f t="shared" si="20"/>
        <v>0</v>
      </c>
      <c r="E74" s="239">
        <f t="shared" ref="E74:F74" si="24">E79</f>
        <v>0</v>
      </c>
      <c r="F74" s="239">
        <f t="shared" si="24"/>
        <v>0</v>
      </c>
    </row>
    <row r="75" spans="1:6" ht="20.25" hidden="1" customHeight="1">
      <c r="A75" s="338"/>
      <c r="B75" s="337"/>
      <c r="C75" s="241" t="s">
        <v>267</v>
      </c>
      <c r="D75" s="238">
        <f t="shared" si="20"/>
        <v>0</v>
      </c>
      <c r="E75" s="239">
        <f t="shared" ref="E75:F75" si="25">E80</f>
        <v>0</v>
      </c>
      <c r="F75" s="239">
        <f t="shared" si="25"/>
        <v>0</v>
      </c>
    </row>
    <row r="76" spans="1:6" ht="20.25" hidden="1" customHeight="1">
      <c r="A76" s="333" t="s">
        <v>327</v>
      </c>
      <c r="B76" s="335" t="s">
        <v>323</v>
      </c>
      <c r="C76" s="241" t="s">
        <v>317</v>
      </c>
      <c r="D76" s="238">
        <f t="shared" si="20"/>
        <v>0</v>
      </c>
      <c r="E76" s="239">
        <f t="shared" ref="E76:F76" si="26">E77+E78+E79+E80</f>
        <v>0</v>
      </c>
      <c r="F76" s="239">
        <f t="shared" si="26"/>
        <v>0</v>
      </c>
    </row>
    <row r="77" spans="1:6" ht="20.25" hidden="1" customHeight="1">
      <c r="A77" s="338"/>
      <c r="B77" s="336"/>
      <c r="C77" s="240" t="s">
        <v>316</v>
      </c>
      <c r="D77" s="238">
        <f t="shared" si="20"/>
        <v>0</v>
      </c>
      <c r="E77" s="239">
        <v>0</v>
      </c>
      <c r="F77" s="239">
        <v>0</v>
      </c>
    </row>
    <row r="78" spans="1:6" ht="48" hidden="1" customHeight="1">
      <c r="A78" s="338"/>
      <c r="B78" s="336"/>
      <c r="C78" s="240" t="s">
        <v>313</v>
      </c>
      <c r="D78" s="238">
        <f t="shared" si="20"/>
        <v>0</v>
      </c>
      <c r="E78" s="239">
        <v>0</v>
      </c>
      <c r="F78" s="239">
        <v>0</v>
      </c>
    </row>
    <row r="79" spans="1:6" ht="20.25" hidden="1" customHeight="1">
      <c r="A79" s="338"/>
      <c r="B79" s="336"/>
      <c r="C79" s="240" t="s">
        <v>314</v>
      </c>
      <c r="D79" s="238">
        <f t="shared" si="20"/>
        <v>0</v>
      </c>
      <c r="E79" s="239">
        <v>0</v>
      </c>
      <c r="F79" s="239">
        <v>0</v>
      </c>
    </row>
    <row r="80" spans="1:6" ht="20.25" hidden="1" customHeight="1">
      <c r="A80" s="338"/>
      <c r="B80" s="337"/>
      <c r="C80" s="241" t="s">
        <v>267</v>
      </c>
      <c r="D80" s="238">
        <f t="shared" si="20"/>
        <v>0</v>
      </c>
      <c r="E80" s="239">
        <v>0</v>
      </c>
      <c r="F80" s="239">
        <v>0</v>
      </c>
    </row>
    <row r="81" spans="1:6" ht="20.25" hidden="1" customHeight="1">
      <c r="A81" s="333" t="s">
        <v>328</v>
      </c>
      <c r="B81" s="335" t="s">
        <v>323</v>
      </c>
      <c r="C81" s="241" t="s">
        <v>317</v>
      </c>
      <c r="D81" s="238">
        <f t="shared" si="20"/>
        <v>0</v>
      </c>
      <c r="E81" s="239">
        <f t="shared" ref="E81:F81" si="27">E82+E83+E84+E85</f>
        <v>0</v>
      </c>
      <c r="F81" s="239">
        <f t="shared" si="27"/>
        <v>0</v>
      </c>
    </row>
    <row r="82" spans="1:6" ht="20.25" hidden="1" customHeight="1">
      <c r="A82" s="338"/>
      <c r="B82" s="336"/>
      <c r="C82" s="240" t="s">
        <v>316</v>
      </c>
      <c r="D82" s="238">
        <f t="shared" si="20"/>
        <v>0</v>
      </c>
      <c r="E82" s="239">
        <v>0</v>
      </c>
      <c r="F82" s="239">
        <v>0</v>
      </c>
    </row>
    <row r="83" spans="1:6" ht="40.5" hidden="1" customHeight="1">
      <c r="A83" s="338"/>
      <c r="B83" s="336"/>
      <c r="C83" s="240" t="s">
        <v>313</v>
      </c>
      <c r="D83" s="238">
        <f t="shared" si="20"/>
        <v>0</v>
      </c>
      <c r="E83" s="239">
        <v>0</v>
      </c>
      <c r="F83" s="239">
        <v>0</v>
      </c>
    </row>
    <row r="84" spans="1:6" ht="20.25" hidden="1" customHeight="1">
      <c r="A84" s="338"/>
      <c r="B84" s="336"/>
      <c r="C84" s="240" t="s">
        <v>314</v>
      </c>
      <c r="D84" s="238">
        <f t="shared" si="20"/>
        <v>0</v>
      </c>
      <c r="E84" s="239">
        <v>0</v>
      </c>
      <c r="F84" s="239">
        <v>0</v>
      </c>
    </row>
    <row r="85" spans="1:6" ht="20.25" hidden="1" customHeight="1">
      <c r="A85" s="338"/>
      <c r="B85" s="337"/>
      <c r="C85" s="241" t="s">
        <v>267</v>
      </c>
      <c r="D85" s="238">
        <f t="shared" si="20"/>
        <v>0</v>
      </c>
      <c r="E85" s="239">
        <v>0</v>
      </c>
      <c r="F85" s="239">
        <v>0</v>
      </c>
    </row>
    <row r="86" spans="1:6" ht="21" customHeight="1">
      <c r="A86" s="338" t="s">
        <v>328</v>
      </c>
      <c r="B86" s="335" t="s">
        <v>329</v>
      </c>
      <c r="C86" s="241" t="s">
        <v>317</v>
      </c>
      <c r="D86" s="238">
        <f>D88</f>
        <v>18300</v>
      </c>
      <c r="E86" s="239">
        <v>18300</v>
      </c>
      <c r="F86" s="239">
        <v>18300</v>
      </c>
    </row>
    <row r="87" spans="1:6" ht="21" customHeight="1">
      <c r="A87" s="338"/>
      <c r="B87" s="336"/>
      <c r="C87" s="240" t="s">
        <v>316</v>
      </c>
      <c r="D87" s="238">
        <v>0</v>
      </c>
      <c r="E87" s="239">
        <v>0</v>
      </c>
      <c r="F87" s="239">
        <v>0</v>
      </c>
    </row>
    <row r="88" spans="1:6" ht="21" customHeight="1">
      <c r="A88" s="338"/>
      <c r="B88" s="336"/>
      <c r="C88" s="240" t="s">
        <v>313</v>
      </c>
      <c r="D88" s="238">
        <v>18300</v>
      </c>
      <c r="E88" s="239">
        <v>18300</v>
      </c>
      <c r="F88" s="239">
        <v>18300</v>
      </c>
    </row>
    <row r="89" spans="1:6" ht="21" customHeight="1">
      <c r="A89" s="338"/>
      <c r="B89" s="336"/>
      <c r="C89" s="240" t="s">
        <v>314</v>
      </c>
      <c r="D89" s="238">
        <v>0</v>
      </c>
      <c r="E89" s="239">
        <v>0</v>
      </c>
      <c r="F89" s="239">
        <v>0</v>
      </c>
    </row>
    <row r="90" spans="1:6" ht="21" customHeight="1">
      <c r="A90" s="339"/>
      <c r="B90" s="337"/>
      <c r="C90" s="241" t="s">
        <v>267</v>
      </c>
      <c r="D90" s="238">
        <v>0</v>
      </c>
      <c r="E90" s="239">
        <v>0</v>
      </c>
      <c r="F90" s="239">
        <v>0</v>
      </c>
    </row>
    <row r="91" spans="1:6" ht="20.25">
      <c r="A91" s="335" t="s">
        <v>26</v>
      </c>
      <c r="B91" s="335" t="s">
        <v>30</v>
      </c>
      <c r="C91" s="241" t="s">
        <v>317</v>
      </c>
      <c r="D91" s="239">
        <f>D96+D146+D151</f>
        <v>13717.6</v>
      </c>
      <c r="E91" s="239">
        <f>E96+E151</f>
        <v>9034.7000000000007</v>
      </c>
      <c r="F91" s="239">
        <v>9034.6</v>
      </c>
    </row>
    <row r="92" spans="1:6" ht="20.25">
      <c r="A92" s="336"/>
      <c r="B92" s="336"/>
      <c r="C92" s="240" t="s">
        <v>316</v>
      </c>
      <c r="D92" s="238">
        <f>SUM(E92:F92)</f>
        <v>0</v>
      </c>
      <c r="E92" s="239">
        <f>E97+E147+E152</f>
        <v>0</v>
      </c>
      <c r="F92" s="239">
        <f>F97+F147+F152</f>
        <v>0</v>
      </c>
    </row>
    <row r="93" spans="1:6" ht="40.5">
      <c r="A93" s="336"/>
      <c r="B93" s="336"/>
      <c r="C93" s="240" t="s">
        <v>313</v>
      </c>
      <c r="D93" s="238">
        <f>SUM(E93:F93)</f>
        <v>0</v>
      </c>
      <c r="E93" s="239">
        <f>E98+E148+E153</f>
        <v>0</v>
      </c>
      <c r="F93" s="239">
        <f>F98+F148+F153</f>
        <v>0</v>
      </c>
    </row>
    <row r="94" spans="1:6" ht="20.25">
      <c r="A94" s="336"/>
      <c r="B94" s="336"/>
      <c r="C94" s="240" t="s">
        <v>314</v>
      </c>
      <c r="D94" s="238">
        <f>D99+D154</f>
        <v>13717.6</v>
      </c>
      <c r="E94" s="238">
        <f>E99+E154</f>
        <v>9034.7000000000007</v>
      </c>
      <c r="F94" s="238">
        <f>F99+F154</f>
        <v>9034.7000000000007</v>
      </c>
    </row>
    <row r="95" spans="1:6" ht="20.25">
      <c r="A95" s="336"/>
      <c r="B95" s="336"/>
      <c r="C95" s="241" t="s">
        <v>267</v>
      </c>
      <c r="D95" s="238">
        <f>SUM(E95:F95)</f>
        <v>0</v>
      </c>
      <c r="E95" s="238">
        <f>E100+E150+E155</f>
        <v>0</v>
      </c>
      <c r="F95" s="238">
        <f>F100+F150+F155</f>
        <v>0</v>
      </c>
    </row>
    <row r="96" spans="1:6" ht="20.25">
      <c r="A96" s="335" t="s">
        <v>21</v>
      </c>
      <c r="B96" s="335" t="s">
        <v>9</v>
      </c>
      <c r="C96" s="241" t="s">
        <v>317</v>
      </c>
      <c r="D96" s="239">
        <f>D101+D106+D111+D116+D121+D126+D131+D136+D141-0.1</f>
        <v>8997.6</v>
      </c>
      <c r="E96" s="239">
        <f>E101+E106+E111+E116+E136+E141</f>
        <v>4317.6000000000004</v>
      </c>
      <c r="F96" s="239">
        <f>F101+F106+F111+F116+F136+F141</f>
        <v>4317.6000000000004</v>
      </c>
    </row>
    <row r="97" spans="1:6" ht="20.25">
      <c r="A97" s="336"/>
      <c r="B97" s="336"/>
      <c r="C97" s="240" t="s">
        <v>316</v>
      </c>
      <c r="D97" s="238">
        <f>SUM(E97:F97)</f>
        <v>0</v>
      </c>
      <c r="E97" s="239">
        <v>0</v>
      </c>
      <c r="F97" s="239">
        <v>0</v>
      </c>
    </row>
    <row r="98" spans="1:6" ht="40.5">
      <c r="A98" s="336"/>
      <c r="B98" s="336"/>
      <c r="C98" s="240" t="s">
        <v>313</v>
      </c>
      <c r="D98" s="238">
        <f>SUM(E98:F98)</f>
        <v>0</v>
      </c>
      <c r="E98" s="239">
        <v>0</v>
      </c>
      <c r="F98" s="239">
        <v>0</v>
      </c>
    </row>
    <row r="99" spans="1:6" ht="20.25">
      <c r="A99" s="336"/>
      <c r="B99" s="336"/>
      <c r="C99" s="240" t="s">
        <v>314</v>
      </c>
      <c r="D99" s="239">
        <f>D104+D109+D114+D119+D124+D129+D134+D139+D144-0.1</f>
        <v>8997.6</v>
      </c>
      <c r="E99" s="239">
        <f>E104+E109+E114+E119+E139+E144</f>
        <v>4317.6000000000004</v>
      </c>
      <c r="F99" s="239">
        <f>F104+F109+F114+F119+F139+F144</f>
        <v>4317.6000000000004</v>
      </c>
    </row>
    <row r="100" spans="1:6" ht="20.25">
      <c r="A100" s="337"/>
      <c r="B100" s="337"/>
      <c r="C100" s="241" t="s">
        <v>267</v>
      </c>
      <c r="D100" s="238">
        <f>SUM(E100:F100)</f>
        <v>0</v>
      </c>
      <c r="E100" s="238">
        <v>0</v>
      </c>
      <c r="F100" s="238">
        <v>0</v>
      </c>
    </row>
    <row r="101" spans="1:6" ht="20.25">
      <c r="A101" s="335" t="s">
        <v>330</v>
      </c>
      <c r="B101" s="335" t="s">
        <v>331</v>
      </c>
      <c r="C101" s="241" t="s">
        <v>317</v>
      </c>
      <c r="D101" s="239">
        <f t="shared" ref="D101" si="28">D102+D103+D104+D105</f>
        <v>5337</v>
      </c>
      <c r="E101" s="239">
        <v>1464.9</v>
      </c>
      <c r="F101" s="239">
        <v>1464.9</v>
      </c>
    </row>
    <row r="102" spans="1:6" ht="20.25">
      <c r="A102" s="336"/>
      <c r="B102" s="336"/>
      <c r="C102" s="240" t="s">
        <v>316</v>
      </c>
      <c r="D102" s="238">
        <f>SUM(E102:F102)</f>
        <v>0</v>
      </c>
      <c r="E102" s="239">
        <v>0</v>
      </c>
      <c r="F102" s="239">
        <v>0</v>
      </c>
    </row>
    <row r="103" spans="1:6" ht="40.5">
      <c r="A103" s="336"/>
      <c r="B103" s="336"/>
      <c r="C103" s="240" t="s">
        <v>313</v>
      </c>
      <c r="D103" s="238">
        <f>SUM(E103:F103)</f>
        <v>0</v>
      </c>
      <c r="E103" s="239">
        <v>0</v>
      </c>
      <c r="F103" s="239">
        <v>0</v>
      </c>
    </row>
    <row r="104" spans="1:6" ht="20.25">
      <c r="A104" s="336"/>
      <c r="B104" s="336"/>
      <c r="C104" s="240" t="s">
        <v>314</v>
      </c>
      <c r="D104" s="238">
        <v>5337</v>
      </c>
      <c r="E104" s="239">
        <v>1464.9</v>
      </c>
      <c r="F104" s="239">
        <v>1464.9</v>
      </c>
    </row>
    <row r="105" spans="1:6" ht="20.25">
      <c r="A105" s="337"/>
      <c r="B105" s="337"/>
      <c r="C105" s="241" t="s">
        <v>267</v>
      </c>
      <c r="D105" s="238">
        <f>SUM(E105:F105)</f>
        <v>0</v>
      </c>
      <c r="E105" s="238">
        <v>0</v>
      </c>
      <c r="F105" s="238">
        <v>0</v>
      </c>
    </row>
    <row r="106" spans="1:6" ht="20.25">
      <c r="A106" s="335" t="s">
        <v>332</v>
      </c>
      <c r="B106" s="335" t="s">
        <v>333</v>
      </c>
      <c r="C106" s="241" t="s">
        <v>317</v>
      </c>
      <c r="D106" s="239">
        <f t="shared" ref="D106" si="29">D107+D108+D109+D110</f>
        <v>1572.7</v>
      </c>
      <c r="E106" s="239">
        <v>708.7</v>
      </c>
      <c r="F106" s="239">
        <v>708.7</v>
      </c>
    </row>
    <row r="107" spans="1:6" ht="20.25">
      <c r="A107" s="336"/>
      <c r="B107" s="336"/>
      <c r="C107" s="240" t="s">
        <v>316</v>
      </c>
      <c r="D107" s="238">
        <f>SUM(E107:F107)</f>
        <v>0</v>
      </c>
      <c r="E107" s="239">
        <v>0</v>
      </c>
      <c r="F107" s="239">
        <v>0</v>
      </c>
    </row>
    <row r="108" spans="1:6" ht="40.5">
      <c r="A108" s="336"/>
      <c r="B108" s="336"/>
      <c r="C108" s="240" t="s">
        <v>313</v>
      </c>
      <c r="D108" s="238">
        <f>SUM(E108:F108)</f>
        <v>0</v>
      </c>
      <c r="E108" s="239">
        <v>0</v>
      </c>
      <c r="F108" s="239">
        <v>0</v>
      </c>
    </row>
    <row r="109" spans="1:6" ht="20.25">
      <c r="A109" s="336"/>
      <c r="B109" s="336"/>
      <c r="C109" s="240" t="s">
        <v>314</v>
      </c>
      <c r="D109" s="238">
        <v>1572.7</v>
      </c>
      <c r="E109" s="239">
        <v>708.7</v>
      </c>
      <c r="F109" s="239">
        <v>708.7</v>
      </c>
    </row>
    <row r="110" spans="1:6" ht="20.25">
      <c r="A110" s="336"/>
      <c r="B110" s="336"/>
      <c r="C110" s="241" t="s">
        <v>267</v>
      </c>
      <c r="D110" s="238">
        <f>SUM(E110:F110)</f>
        <v>0</v>
      </c>
      <c r="E110" s="238">
        <v>0</v>
      </c>
      <c r="F110" s="238">
        <v>0</v>
      </c>
    </row>
    <row r="111" spans="1:6" ht="20.25">
      <c r="A111" s="335" t="s">
        <v>334</v>
      </c>
      <c r="B111" s="335" t="s">
        <v>335</v>
      </c>
      <c r="C111" s="241" t="s">
        <v>317</v>
      </c>
      <c r="D111" s="239">
        <f t="shared" ref="D111:E111" si="30">D112+D113+D114+D115</f>
        <v>990</v>
      </c>
      <c r="E111" s="239">
        <f t="shared" si="30"/>
        <v>990</v>
      </c>
      <c r="F111" s="239">
        <f t="shared" ref="F111" si="31">F112+F113+F114+F115</f>
        <v>990</v>
      </c>
    </row>
    <row r="112" spans="1:6" ht="20.25">
      <c r="A112" s="336"/>
      <c r="B112" s="336"/>
      <c r="C112" s="240" t="s">
        <v>316</v>
      </c>
      <c r="D112" s="238">
        <f>SUM(E112:F112)</f>
        <v>0</v>
      </c>
      <c r="E112" s="239">
        <v>0</v>
      </c>
      <c r="F112" s="239">
        <v>0</v>
      </c>
    </row>
    <row r="113" spans="1:6" ht="40.5">
      <c r="A113" s="336"/>
      <c r="B113" s="336"/>
      <c r="C113" s="240" t="s">
        <v>313</v>
      </c>
      <c r="D113" s="238">
        <f>SUM(E113:F113)</f>
        <v>0</v>
      </c>
      <c r="E113" s="239">
        <v>0</v>
      </c>
      <c r="F113" s="239">
        <v>0</v>
      </c>
    </row>
    <row r="114" spans="1:6" ht="20.25">
      <c r="A114" s="336"/>
      <c r="B114" s="336"/>
      <c r="C114" s="240" t="s">
        <v>314</v>
      </c>
      <c r="D114" s="238">
        <v>990</v>
      </c>
      <c r="E114" s="239">
        <v>990</v>
      </c>
      <c r="F114" s="239">
        <v>990</v>
      </c>
    </row>
    <row r="115" spans="1:6" ht="20.25">
      <c r="A115" s="336"/>
      <c r="B115" s="336"/>
      <c r="C115" s="241" t="s">
        <v>267</v>
      </c>
      <c r="D115" s="238">
        <f>SUM(E115:F115)</f>
        <v>0</v>
      </c>
      <c r="E115" s="238">
        <v>0</v>
      </c>
      <c r="F115" s="238">
        <v>0</v>
      </c>
    </row>
    <row r="116" spans="1:6" ht="20.25">
      <c r="A116" s="335" t="s">
        <v>336</v>
      </c>
      <c r="B116" s="335" t="s">
        <v>337</v>
      </c>
      <c r="C116" s="241" t="s">
        <v>317</v>
      </c>
      <c r="D116" s="239">
        <f>D117+D118+D119+D120</f>
        <v>213</v>
      </c>
      <c r="E116" s="239">
        <v>633</v>
      </c>
      <c r="F116" s="239">
        <v>633</v>
      </c>
    </row>
    <row r="117" spans="1:6" ht="20.25">
      <c r="A117" s="336"/>
      <c r="B117" s="336"/>
      <c r="C117" s="240" t="s">
        <v>316</v>
      </c>
      <c r="D117" s="238">
        <f>SUM(E117:F117)</f>
        <v>0</v>
      </c>
      <c r="E117" s="239">
        <v>0</v>
      </c>
      <c r="F117" s="239">
        <v>0</v>
      </c>
    </row>
    <row r="118" spans="1:6" ht="40.5">
      <c r="A118" s="336"/>
      <c r="B118" s="336"/>
      <c r="C118" s="240" t="s">
        <v>313</v>
      </c>
      <c r="D118" s="238">
        <f>SUM(E118:F118)</f>
        <v>0</v>
      </c>
      <c r="E118" s="239">
        <v>0</v>
      </c>
      <c r="F118" s="239">
        <v>0</v>
      </c>
    </row>
    <row r="119" spans="1:6" ht="20.25">
      <c r="A119" s="336"/>
      <c r="B119" s="336"/>
      <c r="C119" s="240" t="s">
        <v>314</v>
      </c>
      <c r="D119" s="239">
        <v>213</v>
      </c>
      <c r="E119" s="239">
        <v>633</v>
      </c>
      <c r="F119" s="239">
        <v>633</v>
      </c>
    </row>
    <row r="120" spans="1:6" ht="20.25">
      <c r="A120" s="336"/>
      <c r="B120" s="336"/>
      <c r="C120" s="241" t="s">
        <v>267</v>
      </c>
      <c r="D120" s="238">
        <f t="shared" ref="D120:D130" si="32">SUM(E120:F120)</f>
        <v>0</v>
      </c>
      <c r="E120" s="238">
        <v>0</v>
      </c>
      <c r="F120" s="238">
        <v>0</v>
      </c>
    </row>
    <row r="121" spans="1:6" ht="20.25" hidden="1">
      <c r="A121" s="335" t="s">
        <v>338</v>
      </c>
      <c r="B121" s="335" t="s">
        <v>339</v>
      </c>
      <c r="C121" s="241" t="s">
        <v>317</v>
      </c>
      <c r="D121" s="238">
        <f t="shared" si="32"/>
        <v>0</v>
      </c>
      <c r="E121" s="239">
        <f t="shared" ref="E121:F121" si="33">E122+E123+E124+E125</f>
        <v>0</v>
      </c>
      <c r="F121" s="239">
        <f t="shared" si="33"/>
        <v>0</v>
      </c>
    </row>
    <row r="122" spans="1:6" ht="20.25" hidden="1">
      <c r="A122" s="336"/>
      <c r="B122" s="336"/>
      <c r="C122" s="240" t="s">
        <v>316</v>
      </c>
      <c r="D122" s="238">
        <f t="shared" si="32"/>
        <v>0</v>
      </c>
      <c r="E122" s="239">
        <v>0</v>
      </c>
      <c r="F122" s="239">
        <v>0</v>
      </c>
    </row>
    <row r="123" spans="1:6" ht="40.5" hidden="1">
      <c r="A123" s="336"/>
      <c r="B123" s="336"/>
      <c r="C123" s="240" t="s">
        <v>313</v>
      </c>
      <c r="D123" s="238">
        <f t="shared" si="32"/>
        <v>0</v>
      </c>
      <c r="E123" s="239">
        <v>0</v>
      </c>
      <c r="F123" s="239">
        <v>0</v>
      </c>
    </row>
    <row r="124" spans="1:6" ht="20.25" hidden="1">
      <c r="A124" s="336"/>
      <c r="B124" s="336"/>
      <c r="C124" s="240" t="s">
        <v>314</v>
      </c>
      <c r="D124" s="238">
        <f t="shared" si="32"/>
        <v>0</v>
      </c>
      <c r="E124" s="239">
        <v>0</v>
      </c>
      <c r="F124" s="239">
        <v>0</v>
      </c>
    </row>
    <row r="125" spans="1:6" ht="20.25" hidden="1">
      <c r="A125" s="336"/>
      <c r="B125" s="336"/>
      <c r="C125" s="241" t="s">
        <v>267</v>
      </c>
      <c r="D125" s="238">
        <f t="shared" si="32"/>
        <v>0</v>
      </c>
      <c r="E125" s="238">
        <v>0</v>
      </c>
      <c r="F125" s="238">
        <v>0</v>
      </c>
    </row>
    <row r="126" spans="1:6" ht="20.25" hidden="1">
      <c r="A126" s="335" t="s">
        <v>340</v>
      </c>
      <c r="B126" s="335" t="s">
        <v>341</v>
      </c>
      <c r="C126" s="241" t="s">
        <v>317</v>
      </c>
      <c r="D126" s="238">
        <f t="shared" si="32"/>
        <v>0</v>
      </c>
      <c r="E126" s="239">
        <f t="shared" ref="E126:F126" si="34">E127+E128+E129+E130</f>
        <v>0</v>
      </c>
      <c r="F126" s="239">
        <f t="shared" si="34"/>
        <v>0</v>
      </c>
    </row>
    <row r="127" spans="1:6" ht="20.25" hidden="1">
      <c r="A127" s="336"/>
      <c r="B127" s="336"/>
      <c r="C127" s="240" t="s">
        <v>316</v>
      </c>
      <c r="D127" s="238">
        <f t="shared" si="32"/>
        <v>0</v>
      </c>
      <c r="E127" s="239">
        <v>0</v>
      </c>
      <c r="F127" s="239">
        <v>0</v>
      </c>
    </row>
    <row r="128" spans="1:6" ht="40.5" hidden="1">
      <c r="A128" s="336"/>
      <c r="B128" s="336"/>
      <c r="C128" s="240" t="s">
        <v>313</v>
      </c>
      <c r="D128" s="238">
        <f t="shared" si="32"/>
        <v>0</v>
      </c>
      <c r="E128" s="239">
        <v>0</v>
      </c>
      <c r="F128" s="239">
        <v>0</v>
      </c>
    </row>
    <row r="129" spans="1:6" ht="20.25" hidden="1">
      <c r="A129" s="336"/>
      <c r="B129" s="336"/>
      <c r="C129" s="240" t="s">
        <v>314</v>
      </c>
      <c r="D129" s="238">
        <f t="shared" si="32"/>
        <v>0</v>
      </c>
      <c r="E129" s="239">
        <v>0</v>
      </c>
      <c r="F129" s="239">
        <v>0</v>
      </c>
    </row>
    <row r="130" spans="1:6" ht="20.25" hidden="1">
      <c r="A130" s="336"/>
      <c r="B130" s="336"/>
      <c r="C130" s="241" t="s">
        <v>267</v>
      </c>
      <c r="D130" s="238">
        <f t="shared" si="32"/>
        <v>0</v>
      </c>
      <c r="E130" s="238">
        <v>0</v>
      </c>
      <c r="F130" s="238">
        <v>0</v>
      </c>
    </row>
    <row r="131" spans="1:6" ht="20.25" hidden="1">
      <c r="A131" s="335" t="s">
        <v>342</v>
      </c>
      <c r="B131" s="335" t="s">
        <v>343</v>
      </c>
      <c r="C131" s="241" t="s">
        <v>317</v>
      </c>
      <c r="D131" s="239">
        <f t="shared" ref="D131:E131" si="35">D132+D133+D134+D135</f>
        <v>0</v>
      </c>
      <c r="E131" s="239">
        <f t="shared" si="35"/>
        <v>0</v>
      </c>
      <c r="F131" s="239">
        <f t="shared" ref="F131" si="36">F132+F133+F134+F135</f>
        <v>0</v>
      </c>
    </row>
    <row r="132" spans="1:6" ht="20.25" hidden="1">
      <c r="A132" s="336"/>
      <c r="B132" s="336"/>
      <c r="C132" s="240" t="s">
        <v>316</v>
      </c>
      <c r="D132" s="238">
        <f>SUM(E132:F132)</f>
        <v>0</v>
      </c>
      <c r="E132" s="239">
        <v>0</v>
      </c>
      <c r="F132" s="239">
        <v>0</v>
      </c>
    </row>
    <row r="133" spans="1:6" ht="40.5" hidden="1">
      <c r="A133" s="336"/>
      <c r="B133" s="336"/>
      <c r="C133" s="240" t="s">
        <v>313</v>
      </c>
      <c r="D133" s="238">
        <f>SUM(E133:F133)</f>
        <v>0</v>
      </c>
      <c r="E133" s="239">
        <v>0</v>
      </c>
      <c r="F133" s="239">
        <v>0</v>
      </c>
    </row>
    <row r="134" spans="1:6" ht="20.25" hidden="1">
      <c r="A134" s="336"/>
      <c r="B134" s="336"/>
      <c r="C134" s="240" t="s">
        <v>314</v>
      </c>
      <c r="D134" s="238">
        <v>0</v>
      </c>
      <c r="E134" s="239">
        <v>0</v>
      </c>
      <c r="F134" s="239">
        <v>0</v>
      </c>
    </row>
    <row r="135" spans="1:6" ht="20.25" hidden="1">
      <c r="A135" s="336"/>
      <c r="B135" s="336"/>
      <c r="C135" s="241" t="s">
        <v>267</v>
      </c>
      <c r="D135" s="238">
        <f t="shared" ref="D135:D150" si="37">SUM(E135:F135)</f>
        <v>0</v>
      </c>
      <c r="E135" s="238">
        <v>0</v>
      </c>
      <c r="F135" s="238">
        <v>0</v>
      </c>
    </row>
    <row r="136" spans="1:6" ht="20.25">
      <c r="A136" s="335" t="s">
        <v>344</v>
      </c>
      <c r="B136" s="335" t="s">
        <v>345</v>
      </c>
      <c r="C136" s="241" t="s">
        <v>317</v>
      </c>
      <c r="D136" s="238">
        <f>D139</f>
        <v>700</v>
      </c>
      <c r="E136" s="239">
        <f t="shared" ref="E136:F136" si="38">E137+E138+E139+E140</f>
        <v>406</v>
      </c>
      <c r="F136" s="239">
        <f t="shared" si="38"/>
        <v>406</v>
      </c>
    </row>
    <row r="137" spans="1:6" ht="20.25">
      <c r="A137" s="336"/>
      <c r="B137" s="336"/>
      <c r="C137" s="240" t="s">
        <v>316</v>
      </c>
      <c r="D137" s="238">
        <f t="shared" si="37"/>
        <v>0</v>
      </c>
      <c r="E137" s="239">
        <v>0</v>
      </c>
      <c r="F137" s="239">
        <v>0</v>
      </c>
    </row>
    <row r="138" spans="1:6" ht="40.5">
      <c r="A138" s="336"/>
      <c r="B138" s="336"/>
      <c r="C138" s="240" t="s">
        <v>313</v>
      </c>
      <c r="D138" s="238">
        <f t="shared" si="37"/>
        <v>0</v>
      </c>
      <c r="E138" s="239">
        <v>0</v>
      </c>
      <c r="F138" s="239">
        <v>0</v>
      </c>
    </row>
    <row r="139" spans="1:6" ht="20.25">
      <c r="A139" s="336"/>
      <c r="B139" s="336"/>
      <c r="C139" s="240" t="s">
        <v>314</v>
      </c>
      <c r="D139" s="238">
        <v>700</v>
      </c>
      <c r="E139" s="239">
        <v>406</v>
      </c>
      <c r="F139" s="239">
        <v>406</v>
      </c>
    </row>
    <row r="140" spans="1:6" ht="20.25">
      <c r="A140" s="336"/>
      <c r="B140" s="336"/>
      <c r="C140" s="241" t="s">
        <v>267</v>
      </c>
      <c r="D140" s="238">
        <f t="shared" si="37"/>
        <v>0</v>
      </c>
      <c r="E140" s="238">
        <v>0</v>
      </c>
      <c r="F140" s="238">
        <v>0</v>
      </c>
    </row>
    <row r="141" spans="1:6" ht="20.25">
      <c r="A141" s="335" t="s">
        <v>346</v>
      </c>
      <c r="B141" s="335" t="s">
        <v>347</v>
      </c>
      <c r="C141" s="241" t="s">
        <v>317</v>
      </c>
      <c r="D141" s="238">
        <f>D144</f>
        <v>185</v>
      </c>
      <c r="E141" s="239">
        <f t="shared" ref="E141:F141" si="39">E142+E143+E144+E145</f>
        <v>115</v>
      </c>
      <c r="F141" s="239">
        <f t="shared" si="39"/>
        <v>115</v>
      </c>
    </row>
    <row r="142" spans="1:6" ht="20.25">
      <c r="A142" s="336"/>
      <c r="B142" s="336"/>
      <c r="C142" s="240" t="s">
        <v>316</v>
      </c>
      <c r="D142" s="238">
        <f t="shared" si="37"/>
        <v>0</v>
      </c>
      <c r="E142" s="239">
        <v>0</v>
      </c>
      <c r="F142" s="239">
        <v>0</v>
      </c>
    </row>
    <row r="143" spans="1:6" ht="40.5">
      <c r="A143" s="336"/>
      <c r="B143" s="336"/>
      <c r="C143" s="240" t="s">
        <v>313</v>
      </c>
      <c r="D143" s="238">
        <f t="shared" si="37"/>
        <v>0</v>
      </c>
      <c r="E143" s="239">
        <v>0</v>
      </c>
      <c r="F143" s="239">
        <v>0</v>
      </c>
    </row>
    <row r="144" spans="1:6" ht="20.25">
      <c r="A144" s="336"/>
      <c r="B144" s="336"/>
      <c r="C144" s="240" t="s">
        <v>314</v>
      </c>
      <c r="D144" s="238">
        <v>185</v>
      </c>
      <c r="E144" s="239">
        <v>115</v>
      </c>
      <c r="F144" s="239">
        <v>115</v>
      </c>
    </row>
    <row r="145" spans="1:6" ht="20.25">
      <c r="A145" s="336"/>
      <c r="B145" s="336"/>
      <c r="C145" s="241" t="s">
        <v>267</v>
      </c>
      <c r="D145" s="238">
        <f t="shared" si="37"/>
        <v>0</v>
      </c>
      <c r="E145" s="238">
        <v>0</v>
      </c>
      <c r="F145" s="238">
        <v>0</v>
      </c>
    </row>
    <row r="146" spans="1:6" ht="20.25">
      <c r="A146" s="335" t="s">
        <v>22</v>
      </c>
      <c r="B146" s="335" t="s">
        <v>10</v>
      </c>
      <c r="C146" s="241" t="s">
        <v>317</v>
      </c>
      <c r="D146" s="238">
        <f t="shared" si="37"/>
        <v>0</v>
      </c>
      <c r="E146" s="239">
        <f t="shared" ref="E146:F146" si="40">E147+E148+E149+E150</f>
        <v>0</v>
      </c>
      <c r="F146" s="239">
        <f t="shared" si="40"/>
        <v>0</v>
      </c>
    </row>
    <row r="147" spans="1:6" ht="20.25">
      <c r="A147" s="336"/>
      <c r="B147" s="336"/>
      <c r="C147" s="240" t="s">
        <v>316</v>
      </c>
      <c r="D147" s="238">
        <f t="shared" si="37"/>
        <v>0</v>
      </c>
      <c r="E147" s="238">
        <v>0</v>
      </c>
      <c r="F147" s="238">
        <v>0</v>
      </c>
    </row>
    <row r="148" spans="1:6" ht="40.5">
      <c r="A148" s="336"/>
      <c r="B148" s="336"/>
      <c r="C148" s="240" t="s">
        <v>313</v>
      </c>
      <c r="D148" s="238">
        <f t="shared" si="37"/>
        <v>0</v>
      </c>
      <c r="E148" s="238">
        <v>0</v>
      </c>
      <c r="F148" s="238">
        <v>0</v>
      </c>
    </row>
    <row r="149" spans="1:6" ht="20.25">
      <c r="A149" s="336"/>
      <c r="B149" s="336"/>
      <c r="C149" s="240" t="s">
        <v>314</v>
      </c>
      <c r="D149" s="238">
        <f t="shared" si="37"/>
        <v>0</v>
      </c>
      <c r="E149" s="239">
        <v>0</v>
      </c>
      <c r="F149" s="239">
        <v>0</v>
      </c>
    </row>
    <row r="150" spans="1:6" ht="20.25">
      <c r="A150" s="336"/>
      <c r="B150" s="336"/>
      <c r="C150" s="241" t="s">
        <v>267</v>
      </c>
      <c r="D150" s="238">
        <f t="shared" si="37"/>
        <v>0</v>
      </c>
      <c r="E150" s="239">
        <v>0</v>
      </c>
      <c r="F150" s="239">
        <v>0</v>
      </c>
    </row>
    <row r="151" spans="1:6" ht="20.25">
      <c r="A151" s="350" t="s">
        <v>241</v>
      </c>
      <c r="B151" s="350" t="s">
        <v>242</v>
      </c>
      <c r="C151" s="241" t="s">
        <v>317</v>
      </c>
      <c r="D151" s="242">
        <f t="shared" ref="D151" si="41">D152+D153+D154+D155</f>
        <v>4720</v>
      </c>
      <c r="E151" s="242">
        <v>4717.1000000000004</v>
      </c>
      <c r="F151" s="242">
        <v>4717.1000000000004</v>
      </c>
    </row>
    <row r="152" spans="1:6" ht="20.25">
      <c r="A152" s="350"/>
      <c r="B152" s="350"/>
      <c r="C152" s="240" t="s">
        <v>316</v>
      </c>
      <c r="D152" s="238">
        <f>SUM(E152:F152)</f>
        <v>0</v>
      </c>
      <c r="E152" s="238">
        <v>0</v>
      </c>
      <c r="F152" s="238">
        <v>0</v>
      </c>
    </row>
    <row r="153" spans="1:6" ht="40.5">
      <c r="A153" s="350"/>
      <c r="B153" s="350"/>
      <c r="C153" s="240" t="s">
        <v>313</v>
      </c>
      <c r="D153" s="238">
        <f>SUM(E153:F153)</f>
        <v>0</v>
      </c>
      <c r="E153" s="238">
        <v>0</v>
      </c>
      <c r="F153" s="238">
        <v>0</v>
      </c>
    </row>
    <row r="154" spans="1:6" ht="20.25">
      <c r="A154" s="350"/>
      <c r="B154" s="350"/>
      <c r="C154" s="240" t="s">
        <v>314</v>
      </c>
      <c r="D154" s="242">
        <v>4720</v>
      </c>
      <c r="E154" s="242">
        <v>4717.1000000000004</v>
      </c>
      <c r="F154" s="242">
        <v>4717.1000000000004</v>
      </c>
    </row>
    <row r="155" spans="1:6" ht="20.25">
      <c r="A155" s="350"/>
      <c r="B155" s="350"/>
      <c r="C155" s="241" t="s">
        <v>267</v>
      </c>
      <c r="D155" s="238">
        <f>SUM(E155:F155)</f>
        <v>0</v>
      </c>
      <c r="E155" s="242">
        <v>0</v>
      </c>
      <c r="F155" s="242">
        <v>0</v>
      </c>
    </row>
  </sheetData>
  <mergeCells count="68">
    <mergeCell ref="A146:A150"/>
    <mergeCell ref="B146:B150"/>
    <mergeCell ref="A151:A155"/>
    <mergeCell ref="B151:B155"/>
    <mergeCell ref="A131:A135"/>
    <mergeCell ref="B131:B135"/>
    <mergeCell ref="A136:A140"/>
    <mergeCell ref="B136:B140"/>
    <mergeCell ref="A141:A145"/>
    <mergeCell ref="B141:B145"/>
    <mergeCell ref="A116:A120"/>
    <mergeCell ref="B116:B120"/>
    <mergeCell ref="A121:A125"/>
    <mergeCell ref="B121:B125"/>
    <mergeCell ref="A126:A130"/>
    <mergeCell ref="B126:B130"/>
    <mergeCell ref="A101:A105"/>
    <mergeCell ref="B101:B105"/>
    <mergeCell ref="A106:A110"/>
    <mergeCell ref="B106:B110"/>
    <mergeCell ref="A111:A115"/>
    <mergeCell ref="B111:B115"/>
    <mergeCell ref="A81:A85"/>
    <mergeCell ref="B81:B85"/>
    <mergeCell ref="A91:A95"/>
    <mergeCell ref="B91:B95"/>
    <mergeCell ref="A96:A100"/>
    <mergeCell ref="B96:B100"/>
    <mergeCell ref="A86:A90"/>
    <mergeCell ref="B86:B90"/>
    <mergeCell ref="A66:A70"/>
    <mergeCell ref="B66:B70"/>
    <mergeCell ref="A71:A75"/>
    <mergeCell ref="B71:B75"/>
    <mergeCell ref="A76:A80"/>
    <mergeCell ref="B76:B80"/>
    <mergeCell ref="E1:F1"/>
    <mergeCell ref="A2:F2"/>
    <mergeCell ref="F3:F4"/>
    <mergeCell ref="E3:E4"/>
    <mergeCell ref="A3:A4"/>
    <mergeCell ref="B3:B4"/>
    <mergeCell ref="C3:C4"/>
    <mergeCell ref="D3:D4"/>
    <mergeCell ref="B6:B10"/>
    <mergeCell ref="A11:A15"/>
    <mergeCell ref="B11:B15"/>
    <mergeCell ref="A16:A20"/>
    <mergeCell ref="B16:B20"/>
    <mergeCell ref="A6:A10"/>
    <mergeCell ref="A21:A25"/>
    <mergeCell ref="B21:B25"/>
    <mergeCell ref="A26:A30"/>
    <mergeCell ref="B26:B30"/>
    <mergeCell ref="A31:A35"/>
    <mergeCell ref="B31:B35"/>
    <mergeCell ref="A36:A40"/>
    <mergeCell ref="B36:B40"/>
    <mergeCell ref="A41:A45"/>
    <mergeCell ref="B41:B45"/>
    <mergeCell ref="A46:A50"/>
    <mergeCell ref="B46:B50"/>
    <mergeCell ref="A51:A55"/>
    <mergeCell ref="B51:B55"/>
    <mergeCell ref="A56:A60"/>
    <mergeCell ref="B56:B60"/>
    <mergeCell ref="A61:A65"/>
    <mergeCell ref="B61:B65"/>
  </mergeCells>
  <pageMargins left="0.70866141732283472" right="0.70866141732283472" top="0.74803149606299213" bottom="0.74803149606299213" header="0.31496062992125984" footer="0.31496062992125984"/>
  <pageSetup paperSize="9" scale="59" fitToHeight="4" orientation="landscape" horizontalDpi="180" verticalDpi="180" r:id="rId1"/>
  <headerFooter differentOddEven="1"/>
  <rowBreaks count="1" manualBreakCount="1">
    <brk id="1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view="pageBreakPreview" topLeftCell="A3" zoomScaleSheetLayoutView="100" workbookViewId="0">
      <selection activeCell="G8" sqref="G8"/>
    </sheetView>
  </sheetViews>
  <sheetFormatPr defaultColWidth="9.140625" defaultRowHeight="15"/>
  <cols>
    <col min="1" max="1" width="6.5703125" style="204" customWidth="1"/>
    <col min="2" max="2" width="34.140625" style="204" customWidth="1"/>
    <col min="3" max="3" width="30" style="204" customWidth="1"/>
    <col min="4" max="4" width="27.85546875" style="205" customWidth="1"/>
    <col min="5" max="5" width="16.5703125" style="205" customWidth="1"/>
    <col min="6" max="6" width="11.42578125" style="205" customWidth="1"/>
    <col min="7" max="7" width="12.5703125" style="205" customWidth="1"/>
    <col min="8" max="16384" width="9.140625" style="204"/>
  </cols>
  <sheetData>
    <row r="1" spans="1:7" ht="18.75">
      <c r="E1" s="356" t="s">
        <v>290</v>
      </c>
      <c r="F1" s="356"/>
      <c r="G1" s="356"/>
    </row>
    <row r="2" spans="1:7" ht="59.45" customHeight="1">
      <c r="A2" s="355" t="s">
        <v>298</v>
      </c>
      <c r="B2" s="355"/>
      <c r="C2" s="355"/>
      <c r="D2" s="355"/>
      <c r="E2" s="355"/>
      <c r="F2" s="355"/>
      <c r="G2" s="355"/>
    </row>
    <row r="3" spans="1:7" ht="50.45" customHeight="1">
      <c r="A3" s="357" t="s">
        <v>272</v>
      </c>
      <c r="B3" s="360" t="s">
        <v>273</v>
      </c>
      <c r="C3" s="360" t="s">
        <v>274</v>
      </c>
      <c r="D3" s="360" t="s">
        <v>275</v>
      </c>
      <c r="E3" s="361" t="s">
        <v>296</v>
      </c>
      <c r="F3" s="362"/>
      <c r="G3" s="363"/>
    </row>
    <row r="4" spans="1:7" ht="15.75">
      <c r="A4" s="358"/>
      <c r="B4" s="360"/>
      <c r="C4" s="360"/>
      <c r="D4" s="360"/>
      <c r="E4" s="360" t="s">
        <v>276</v>
      </c>
      <c r="F4" s="364" t="s">
        <v>371</v>
      </c>
      <c r="G4" s="365"/>
    </row>
    <row r="5" spans="1:7" ht="15.75">
      <c r="A5" s="359"/>
      <c r="B5" s="360"/>
      <c r="C5" s="360"/>
      <c r="D5" s="360"/>
      <c r="E5" s="360"/>
      <c r="F5" s="206" t="s">
        <v>288</v>
      </c>
      <c r="G5" s="206" t="s">
        <v>289</v>
      </c>
    </row>
    <row r="6" spans="1:7" ht="80.099999999999994" customHeight="1">
      <c r="A6" s="207">
        <v>1</v>
      </c>
      <c r="B6" s="208" t="s">
        <v>277</v>
      </c>
      <c r="C6" s="208" t="s">
        <v>278</v>
      </c>
      <c r="D6" s="208" t="s">
        <v>279</v>
      </c>
      <c r="E6" s="207" t="s">
        <v>280</v>
      </c>
      <c r="F6" s="263">
        <v>138.80000000000001</v>
      </c>
      <c r="G6" s="263">
        <v>138.80000000000001</v>
      </c>
    </row>
    <row r="7" spans="1:7" ht="189">
      <c r="A7" s="207">
        <v>2</v>
      </c>
      <c r="B7" s="208" t="s">
        <v>281</v>
      </c>
      <c r="C7" s="208" t="s">
        <v>282</v>
      </c>
      <c r="D7" s="208" t="s">
        <v>283</v>
      </c>
      <c r="E7" s="207" t="s">
        <v>280</v>
      </c>
      <c r="F7" s="263">
        <v>16.864999999999998</v>
      </c>
      <c r="G7" s="263">
        <v>16.864999999999998</v>
      </c>
    </row>
    <row r="8" spans="1:7" ht="161.25" customHeight="1">
      <c r="A8" s="207">
        <v>3</v>
      </c>
      <c r="B8" s="351" t="s">
        <v>284</v>
      </c>
      <c r="C8" s="208" t="s">
        <v>285</v>
      </c>
      <c r="D8" s="208" t="s">
        <v>286</v>
      </c>
      <c r="E8" s="207" t="s">
        <v>287</v>
      </c>
      <c r="F8" s="207">
        <v>80</v>
      </c>
      <c r="G8" s="263">
        <v>78</v>
      </c>
    </row>
    <row r="9" spans="1:7" ht="240.75" customHeight="1">
      <c r="A9" s="207"/>
      <c r="B9" s="351"/>
      <c r="C9" s="352" t="s">
        <v>348</v>
      </c>
      <c r="D9" s="243" t="s">
        <v>349</v>
      </c>
      <c r="E9" s="207" t="s">
        <v>350</v>
      </c>
      <c r="F9" s="207">
        <v>80</v>
      </c>
      <c r="G9" s="263">
        <v>91.5</v>
      </c>
    </row>
    <row r="10" spans="1:7" ht="299.25">
      <c r="A10" s="207"/>
      <c r="B10" s="351"/>
      <c r="C10" s="353"/>
      <c r="D10" s="208" t="s">
        <v>351</v>
      </c>
      <c r="E10" s="207" t="s">
        <v>350</v>
      </c>
      <c r="F10" s="207">
        <v>90</v>
      </c>
      <c r="G10" s="207">
        <v>100</v>
      </c>
    </row>
    <row r="11" spans="1:7" ht="315">
      <c r="A11" s="244"/>
      <c r="B11" s="351"/>
      <c r="C11" s="354"/>
      <c r="D11" s="265" t="s">
        <v>352</v>
      </c>
      <c r="E11" s="245" t="s">
        <v>350</v>
      </c>
      <c r="F11" s="264">
        <v>85</v>
      </c>
      <c r="G11" s="264">
        <v>100</v>
      </c>
    </row>
  </sheetData>
  <mergeCells count="11">
    <mergeCell ref="B8:B11"/>
    <mergeCell ref="C9:C11"/>
    <mergeCell ref="A2:G2"/>
    <mergeCell ref="E1:G1"/>
    <mergeCell ref="A3:A5"/>
    <mergeCell ref="B3:B5"/>
    <mergeCell ref="C3:C5"/>
    <mergeCell ref="D3:D5"/>
    <mergeCell ref="E3:G3"/>
    <mergeCell ref="E4:E5"/>
    <mergeCell ref="F4:G4"/>
  </mergeCells>
  <pageMargins left="0.70866141732283472" right="0.70866141732283472" top="0.74803149606299213" bottom="0.74803149606299213" header="0.31496062992125984" footer="0.31496062992125984"/>
  <pageSetup paperSize="9" scale="85" fitToHeight="3" orientation="landscape" r:id="rId1"/>
  <rowBreaks count="1" manualBreakCount="1">
    <brk id="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9"/>
  <sheetViews>
    <sheetView topLeftCell="A25" workbookViewId="0">
      <selection activeCell="A3" sqref="A3:L39"/>
    </sheetView>
  </sheetViews>
  <sheetFormatPr defaultRowHeight="15"/>
  <cols>
    <col min="12" max="12" width="35.140625" customWidth="1"/>
  </cols>
  <sheetData>
    <row r="3" spans="1:12">
      <c r="A3" s="366" t="s">
        <v>391</v>
      </c>
      <c r="B3" s="367"/>
      <c r="C3" s="367"/>
      <c r="D3" s="367"/>
      <c r="E3" s="367"/>
      <c r="F3" s="367"/>
      <c r="G3" s="367"/>
      <c r="H3" s="367"/>
      <c r="I3" s="367"/>
      <c r="J3" s="367"/>
      <c r="K3" s="367"/>
      <c r="L3" s="367"/>
    </row>
    <row r="4" spans="1:12">
      <c r="A4" s="367"/>
      <c r="B4" s="367"/>
      <c r="C4" s="367"/>
      <c r="D4" s="367"/>
      <c r="E4" s="367"/>
      <c r="F4" s="367"/>
      <c r="G4" s="367"/>
      <c r="H4" s="367"/>
      <c r="I4" s="367"/>
      <c r="J4" s="367"/>
      <c r="K4" s="367"/>
      <c r="L4" s="367"/>
    </row>
    <row r="5" spans="1:12">
      <c r="A5" s="367"/>
      <c r="B5" s="367"/>
      <c r="C5" s="367"/>
      <c r="D5" s="367"/>
      <c r="E5" s="367"/>
      <c r="F5" s="367"/>
      <c r="G5" s="367"/>
      <c r="H5" s="367"/>
      <c r="I5" s="367"/>
      <c r="J5" s="367"/>
      <c r="K5" s="367"/>
      <c r="L5" s="367"/>
    </row>
    <row r="6" spans="1:12">
      <c r="A6" s="367"/>
      <c r="B6" s="367"/>
      <c r="C6" s="367"/>
      <c r="D6" s="367"/>
      <c r="E6" s="367"/>
      <c r="F6" s="367"/>
      <c r="G6" s="367"/>
      <c r="H6" s="367"/>
      <c r="I6" s="367"/>
      <c r="J6" s="367"/>
      <c r="K6" s="367"/>
      <c r="L6" s="367"/>
    </row>
    <row r="7" spans="1:12">
      <c r="A7" s="367"/>
      <c r="B7" s="367"/>
      <c r="C7" s="367"/>
      <c r="D7" s="367"/>
      <c r="E7" s="367"/>
      <c r="F7" s="367"/>
      <c r="G7" s="367"/>
      <c r="H7" s="367"/>
      <c r="I7" s="367"/>
      <c r="J7" s="367"/>
      <c r="K7" s="367"/>
      <c r="L7" s="367"/>
    </row>
    <row r="8" spans="1:12">
      <c r="A8" s="367"/>
      <c r="B8" s="367"/>
      <c r="C8" s="367"/>
      <c r="D8" s="367"/>
      <c r="E8" s="367"/>
      <c r="F8" s="367"/>
      <c r="G8" s="367"/>
      <c r="H8" s="367"/>
      <c r="I8" s="367"/>
      <c r="J8" s="367"/>
      <c r="K8" s="367"/>
      <c r="L8" s="367"/>
    </row>
    <row r="9" spans="1:12">
      <c r="A9" s="367"/>
      <c r="B9" s="367"/>
      <c r="C9" s="367"/>
      <c r="D9" s="367"/>
      <c r="E9" s="367"/>
      <c r="F9" s="367"/>
      <c r="G9" s="367"/>
      <c r="H9" s="367"/>
      <c r="I9" s="367"/>
      <c r="J9" s="367"/>
      <c r="K9" s="367"/>
      <c r="L9" s="367"/>
    </row>
    <row r="10" spans="1:12">
      <c r="A10" s="367"/>
      <c r="B10" s="367"/>
      <c r="C10" s="367"/>
      <c r="D10" s="367"/>
      <c r="E10" s="367"/>
      <c r="F10" s="367"/>
      <c r="G10" s="367"/>
      <c r="H10" s="367"/>
      <c r="I10" s="367"/>
      <c r="J10" s="367"/>
      <c r="K10" s="367"/>
      <c r="L10" s="367"/>
    </row>
    <row r="11" spans="1:12">
      <c r="A11" s="367"/>
      <c r="B11" s="367"/>
      <c r="C11" s="367"/>
      <c r="D11" s="367"/>
      <c r="E11" s="367"/>
      <c r="F11" s="367"/>
      <c r="G11" s="367"/>
      <c r="H11" s="367"/>
      <c r="I11" s="367"/>
      <c r="J11" s="367"/>
      <c r="K11" s="367"/>
      <c r="L11" s="367"/>
    </row>
    <row r="12" spans="1:12">
      <c r="A12" s="367"/>
      <c r="B12" s="367"/>
      <c r="C12" s="367"/>
      <c r="D12" s="367"/>
      <c r="E12" s="367"/>
      <c r="F12" s="367"/>
      <c r="G12" s="367"/>
      <c r="H12" s="367"/>
      <c r="I12" s="367"/>
      <c r="J12" s="367"/>
      <c r="K12" s="367"/>
      <c r="L12" s="367"/>
    </row>
    <row r="13" spans="1:12">
      <c r="A13" s="367"/>
      <c r="B13" s="367"/>
      <c r="C13" s="367"/>
      <c r="D13" s="367"/>
      <c r="E13" s="367"/>
      <c r="F13" s="367"/>
      <c r="G13" s="367"/>
      <c r="H13" s="367"/>
      <c r="I13" s="367"/>
      <c r="J13" s="367"/>
      <c r="K13" s="367"/>
      <c r="L13" s="367"/>
    </row>
    <row r="14" spans="1:12">
      <c r="A14" s="367"/>
      <c r="B14" s="367"/>
      <c r="C14" s="367"/>
      <c r="D14" s="367"/>
      <c r="E14" s="367"/>
      <c r="F14" s="367"/>
      <c r="G14" s="367"/>
      <c r="H14" s="367"/>
      <c r="I14" s="367"/>
      <c r="J14" s="367"/>
      <c r="K14" s="367"/>
      <c r="L14" s="367"/>
    </row>
    <row r="15" spans="1:12">
      <c r="A15" s="367"/>
      <c r="B15" s="367"/>
      <c r="C15" s="367"/>
      <c r="D15" s="367"/>
      <c r="E15" s="367"/>
      <c r="F15" s="367"/>
      <c r="G15" s="367"/>
      <c r="H15" s="367"/>
      <c r="I15" s="367"/>
      <c r="J15" s="367"/>
      <c r="K15" s="367"/>
      <c r="L15" s="367"/>
    </row>
    <row r="16" spans="1:12">
      <c r="A16" s="367"/>
      <c r="B16" s="367"/>
      <c r="C16" s="367"/>
      <c r="D16" s="367"/>
      <c r="E16" s="367"/>
      <c r="F16" s="367"/>
      <c r="G16" s="367"/>
      <c r="H16" s="367"/>
      <c r="I16" s="367"/>
      <c r="J16" s="367"/>
      <c r="K16" s="367"/>
      <c r="L16" s="367"/>
    </row>
    <row r="17" spans="1:12">
      <c r="A17" s="367"/>
      <c r="B17" s="367"/>
      <c r="C17" s="367"/>
      <c r="D17" s="367"/>
      <c r="E17" s="367"/>
      <c r="F17" s="367"/>
      <c r="G17" s="367"/>
      <c r="H17" s="367"/>
      <c r="I17" s="367"/>
      <c r="J17" s="367"/>
      <c r="K17" s="367"/>
      <c r="L17" s="367"/>
    </row>
    <row r="18" spans="1:12">
      <c r="A18" s="367"/>
      <c r="B18" s="367"/>
      <c r="C18" s="367"/>
      <c r="D18" s="367"/>
      <c r="E18" s="367"/>
      <c r="F18" s="367"/>
      <c r="G18" s="367"/>
      <c r="H18" s="367"/>
      <c r="I18" s="367"/>
      <c r="J18" s="367"/>
      <c r="K18" s="367"/>
      <c r="L18" s="367"/>
    </row>
    <row r="19" spans="1:12">
      <c r="A19" s="367"/>
      <c r="B19" s="367"/>
      <c r="C19" s="367"/>
      <c r="D19" s="367"/>
      <c r="E19" s="367"/>
      <c r="F19" s="367"/>
      <c r="G19" s="367"/>
      <c r="H19" s="367"/>
      <c r="I19" s="367"/>
      <c r="J19" s="367"/>
      <c r="K19" s="367"/>
      <c r="L19" s="367"/>
    </row>
    <row r="20" spans="1:12">
      <c r="A20" s="367"/>
      <c r="B20" s="367"/>
      <c r="C20" s="367"/>
      <c r="D20" s="367"/>
      <c r="E20" s="367"/>
      <c r="F20" s="367"/>
      <c r="G20" s="367"/>
      <c r="H20" s="367"/>
      <c r="I20" s="367"/>
      <c r="J20" s="367"/>
      <c r="K20" s="367"/>
      <c r="L20" s="367"/>
    </row>
    <row r="21" spans="1:12">
      <c r="A21" s="367"/>
      <c r="B21" s="367"/>
      <c r="C21" s="367"/>
      <c r="D21" s="367"/>
      <c r="E21" s="367"/>
      <c r="F21" s="367"/>
      <c r="G21" s="367"/>
      <c r="H21" s="367"/>
      <c r="I21" s="367"/>
      <c r="J21" s="367"/>
      <c r="K21" s="367"/>
      <c r="L21" s="367"/>
    </row>
    <row r="22" spans="1:12">
      <c r="A22" s="367"/>
      <c r="B22" s="367"/>
      <c r="C22" s="367"/>
      <c r="D22" s="367"/>
      <c r="E22" s="367"/>
      <c r="F22" s="367"/>
      <c r="G22" s="367"/>
      <c r="H22" s="367"/>
      <c r="I22" s="367"/>
      <c r="J22" s="367"/>
      <c r="K22" s="367"/>
      <c r="L22" s="367"/>
    </row>
    <row r="23" spans="1:12">
      <c r="A23" s="367"/>
      <c r="B23" s="367"/>
      <c r="C23" s="367"/>
      <c r="D23" s="367"/>
      <c r="E23" s="367"/>
      <c r="F23" s="367"/>
      <c r="G23" s="367"/>
      <c r="H23" s="367"/>
      <c r="I23" s="367"/>
      <c r="J23" s="367"/>
      <c r="K23" s="367"/>
      <c r="L23" s="367"/>
    </row>
    <row r="24" spans="1:12">
      <c r="A24" s="367"/>
      <c r="B24" s="367"/>
      <c r="C24" s="367"/>
      <c r="D24" s="367"/>
      <c r="E24" s="367"/>
      <c r="F24" s="367"/>
      <c r="G24" s="367"/>
      <c r="H24" s="367"/>
      <c r="I24" s="367"/>
      <c r="J24" s="367"/>
      <c r="K24" s="367"/>
      <c r="L24" s="367"/>
    </row>
    <row r="25" spans="1:12">
      <c r="A25" s="367"/>
      <c r="B25" s="367"/>
      <c r="C25" s="367"/>
      <c r="D25" s="367"/>
      <c r="E25" s="367"/>
      <c r="F25" s="367"/>
      <c r="G25" s="367"/>
      <c r="H25" s="367"/>
      <c r="I25" s="367"/>
      <c r="J25" s="367"/>
      <c r="K25" s="367"/>
      <c r="L25" s="367"/>
    </row>
    <row r="26" spans="1:12">
      <c r="A26" s="367"/>
      <c r="B26" s="367"/>
      <c r="C26" s="367"/>
      <c r="D26" s="367"/>
      <c r="E26" s="367"/>
      <c r="F26" s="367"/>
      <c r="G26" s="367"/>
      <c r="H26" s="367"/>
      <c r="I26" s="367"/>
      <c r="J26" s="367"/>
      <c r="K26" s="367"/>
      <c r="L26" s="367"/>
    </row>
    <row r="27" spans="1:12">
      <c r="A27" s="367"/>
      <c r="B27" s="367"/>
      <c r="C27" s="367"/>
      <c r="D27" s="367"/>
      <c r="E27" s="367"/>
      <c r="F27" s="367"/>
      <c r="G27" s="367"/>
      <c r="H27" s="367"/>
      <c r="I27" s="367"/>
      <c r="J27" s="367"/>
      <c r="K27" s="367"/>
      <c r="L27" s="367"/>
    </row>
    <row r="28" spans="1:12">
      <c r="A28" s="367"/>
      <c r="B28" s="367"/>
      <c r="C28" s="367"/>
      <c r="D28" s="367"/>
      <c r="E28" s="367"/>
      <c r="F28" s="367"/>
      <c r="G28" s="367"/>
      <c r="H28" s="367"/>
      <c r="I28" s="367"/>
      <c r="J28" s="367"/>
      <c r="K28" s="367"/>
      <c r="L28" s="367"/>
    </row>
    <row r="29" spans="1:12">
      <c r="A29" s="367"/>
      <c r="B29" s="367"/>
      <c r="C29" s="367"/>
      <c r="D29" s="367"/>
      <c r="E29" s="367"/>
      <c r="F29" s="367"/>
      <c r="G29" s="367"/>
      <c r="H29" s="367"/>
      <c r="I29" s="367"/>
      <c r="J29" s="367"/>
      <c r="K29" s="367"/>
      <c r="L29" s="367"/>
    </row>
    <row r="30" spans="1:12">
      <c r="A30" s="367"/>
      <c r="B30" s="367"/>
      <c r="C30" s="367"/>
      <c r="D30" s="367"/>
      <c r="E30" s="367"/>
      <c r="F30" s="367"/>
      <c r="G30" s="367"/>
      <c r="H30" s="367"/>
      <c r="I30" s="367"/>
      <c r="J30" s="367"/>
      <c r="K30" s="367"/>
      <c r="L30" s="367"/>
    </row>
    <row r="31" spans="1:12">
      <c r="A31" s="367"/>
      <c r="B31" s="367"/>
      <c r="C31" s="367"/>
      <c r="D31" s="367"/>
      <c r="E31" s="367"/>
      <c r="F31" s="367"/>
      <c r="G31" s="367"/>
      <c r="H31" s="367"/>
      <c r="I31" s="367"/>
      <c r="J31" s="367"/>
      <c r="K31" s="367"/>
      <c r="L31" s="367"/>
    </row>
    <row r="32" spans="1:12">
      <c r="A32" s="367"/>
      <c r="B32" s="367"/>
      <c r="C32" s="367"/>
      <c r="D32" s="367"/>
      <c r="E32" s="367"/>
      <c r="F32" s="367"/>
      <c r="G32" s="367"/>
      <c r="H32" s="367"/>
      <c r="I32" s="367"/>
      <c r="J32" s="367"/>
      <c r="K32" s="367"/>
      <c r="L32" s="367"/>
    </row>
    <row r="33" spans="1:12">
      <c r="A33" s="367"/>
      <c r="B33" s="367"/>
      <c r="C33" s="367"/>
      <c r="D33" s="367"/>
      <c r="E33" s="367"/>
      <c r="F33" s="367"/>
      <c r="G33" s="367"/>
      <c r="H33" s="367"/>
      <c r="I33" s="367"/>
      <c r="J33" s="367"/>
      <c r="K33" s="367"/>
      <c r="L33" s="367"/>
    </row>
    <row r="34" spans="1:12">
      <c r="A34" s="367"/>
      <c r="B34" s="367"/>
      <c r="C34" s="367"/>
      <c r="D34" s="367"/>
      <c r="E34" s="367"/>
      <c r="F34" s="367"/>
      <c r="G34" s="367"/>
      <c r="H34" s="367"/>
      <c r="I34" s="367"/>
      <c r="J34" s="367"/>
      <c r="K34" s="367"/>
      <c r="L34" s="367"/>
    </row>
    <row r="35" spans="1:12">
      <c r="A35" s="367"/>
      <c r="B35" s="367"/>
      <c r="C35" s="367"/>
      <c r="D35" s="367"/>
      <c r="E35" s="367"/>
      <c r="F35" s="367"/>
      <c r="G35" s="367"/>
      <c r="H35" s="367"/>
      <c r="I35" s="367"/>
      <c r="J35" s="367"/>
      <c r="K35" s="367"/>
      <c r="L35" s="367"/>
    </row>
    <row r="36" spans="1:12">
      <c r="A36" s="367"/>
      <c r="B36" s="367"/>
      <c r="C36" s="367"/>
      <c r="D36" s="367"/>
      <c r="E36" s="367"/>
      <c r="F36" s="367"/>
      <c r="G36" s="367"/>
      <c r="H36" s="367"/>
      <c r="I36" s="367"/>
      <c r="J36" s="367"/>
      <c r="K36" s="367"/>
      <c r="L36" s="367"/>
    </row>
    <row r="37" spans="1:12">
      <c r="A37" s="367"/>
      <c r="B37" s="367"/>
      <c r="C37" s="367"/>
      <c r="D37" s="367"/>
      <c r="E37" s="367"/>
      <c r="F37" s="367"/>
      <c r="G37" s="367"/>
      <c r="H37" s="367"/>
      <c r="I37" s="367"/>
      <c r="J37" s="367"/>
      <c r="K37" s="367"/>
      <c r="L37" s="367"/>
    </row>
    <row r="38" spans="1:12">
      <c r="A38" s="367"/>
      <c r="B38" s="367"/>
      <c r="C38" s="367"/>
      <c r="D38" s="367"/>
      <c r="E38" s="367"/>
      <c r="F38" s="367"/>
      <c r="G38" s="367"/>
      <c r="H38" s="367"/>
      <c r="I38" s="367"/>
      <c r="J38" s="367"/>
      <c r="K38" s="367"/>
      <c r="L38" s="367"/>
    </row>
    <row r="39" spans="1:12" ht="297" customHeight="1">
      <c r="A39" s="367"/>
      <c r="B39" s="367"/>
      <c r="C39" s="367"/>
      <c r="D39" s="367"/>
      <c r="E39" s="367"/>
      <c r="F39" s="367"/>
      <c r="G39" s="367"/>
      <c r="H39" s="367"/>
      <c r="I39" s="367"/>
      <c r="J39" s="367"/>
      <c r="K39" s="367"/>
      <c r="L39" s="367"/>
    </row>
  </sheetData>
  <mergeCells count="1">
    <mergeCell ref="A3:L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topLeftCell="A9" zoomScale="90" zoomScaleSheetLayoutView="90" workbookViewId="0">
      <selection activeCell="F36" sqref="F36:H36"/>
    </sheetView>
  </sheetViews>
  <sheetFormatPr defaultRowHeight="15"/>
  <cols>
    <col min="1" max="1" width="6.42578125" style="118" customWidth="1"/>
    <col min="2" max="2" width="40.7109375" style="118" customWidth="1"/>
    <col min="3" max="3" width="68.85546875" style="118" customWidth="1"/>
    <col min="4" max="4" width="27.28515625" style="118" customWidth="1"/>
    <col min="5" max="5" width="14" style="118" customWidth="1"/>
    <col min="6" max="6" width="16.140625" style="118" customWidth="1"/>
    <col min="7" max="7" width="11.140625" style="118" customWidth="1"/>
    <col min="8" max="8" width="13.28515625" style="118" customWidth="1"/>
    <col min="9" max="9" width="46.28515625" style="118" customWidth="1"/>
    <col min="10" max="10" width="11.42578125" style="118" customWidth="1"/>
    <col min="11" max="256" width="9.140625" style="118"/>
    <col min="257" max="257" width="6.42578125" style="118" customWidth="1"/>
    <col min="258" max="258" width="40.7109375" style="118" customWidth="1"/>
    <col min="259" max="259" width="68.85546875" style="118" customWidth="1"/>
    <col min="260" max="260" width="27.28515625" style="118" customWidth="1"/>
    <col min="261" max="261" width="14" style="118" customWidth="1"/>
    <col min="262" max="262" width="16.140625" style="118" customWidth="1"/>
    <col min="263" max="263" width="11.140625" style="118" customWidth="1"/>
    <col min="264" max="264" width="13.28515625" style="118" customWidth="1"/>
    <col min="265" max="265" width="46.28515625" style="118" customWidth="1"/>
    <col min="266" max="266" width="11.42578125" style="118" customWidth="1"/>
    <col min="267" max="512" width="9.140625" style="118"/>
    <col min="513" max="513" width="6.42578125" style="118" customWidth="1"/>
    <col min="514" max="514" width="40.7109375" style="118" customWidth="1"/>
    <col min="515" max="515" width="68.85546875" style="118" customWidth="1"/>
    <col min="516" max="516" width="27.28515625" style="118" customWidth="1"/>
    <col min="517" max="517" width="14" style="118" customWidth="1"/>
    <col min="518" max="518" width="16.140625" style="118" customWidth="1"/>
    <col min="519" max="519" width="11.140625" style="118" customWidth="1"/>
    <col min="520" max="520" width="13.28515625" style="118" customWidth="1"/>
    <col min="521" max="521" width="46.28515625" style="118" customWidth="1"/>
    <col min="522" max="522" width="11.42578125" style="118" customWidth="1"/>
    <col min="523" max="768" width="9.140625" style="118"/>
    <col min="769" max="769" width="6.42578125" style="118" customWidth="1"/>
    <col min="770" max="770" width="40.7109375" style="118" customWidth="1"/>
    <col min="771" max="771" width="68.85546875" style="118" customWidth="1"/>
    <col min="772" max="772" width="27.28515625" style="118" customWidth="1"/>
    <col min="773" max="773" width="14" style="118" customWidth="1"/>
    <col min="774" max="774" width="16.140625" style="118" customWidth="1"/>
    <col min="775" max="775" width="11.140625" style="118" customWidth="1"/>
    <col min="776" max="776" width="13.28515625" style="118" customWidth="1"/>
    <col min="777" max="777" width="46.28515625" style="118" customWidth="1"/>
    <col min="778" max="778" width="11.42578125" style="118" customWidth="1"/>
    <col min="779" max="1024" width="9.140625" style="118"/>
    <col min="1025" max="1025" width="6.42578125" style="118" customWidth="1"/>
    <col min="1026" max="1026" width="40.7109375" style="118" customWidth="1"/>
    <col min="1027" max="1027" width="68.85546875" style="118" customWidth="1"/>
    <col min="1028" max="1028" width="27.28515625" style="118" customWidth="1"/>
    <col min="1029" max="1029" width="14" style="118" customWidth="1"/>
    <col min="1030" max="1030" width="16.140625" style="118" customWidth="1"/>
    <col min="1031" max="1031" width="11.140625" style="118" customWidth="1"/>
    <col min="1032" max="1032" width="13.28515625" style="118" customWidth="1"/>
    <col min="1033" max="1033" width="46.28515625" style="118" customWidth="1"/>
    <col min="1034" max="1034" width="11.42578125" style="118" customWidth="1"/>
    <col min="1035" max="1280" width="9.140625" style="118"/>
    <col min="1281" max="1281" width="6.42578125" style="118" customWidth="1"/>
    <col min="1282" max="1282" width="40.7109375" style="118" customWidth="1"/>
    <col min="1283" max="1283" width="68.85546875" style="118" customWidth="1"/>
    <col min="1284" max="1284" width="27.28515625" style="118" customWidth="1"/>
    <col min="1285" max="1285" width="14" style="118" customWidth="1"/>
    <col min="1286" max="1286" width="16.140625" style="118" customWidth="1"/>
    <col min="1287" max="1287" width="11.140625" style="118" customWidth="1"/>
    <col min="1288" max="1288" width="13.28515625" style="118" customWidth="1"/>
    <col min="1289" max="1289" width="46.28515625" style="118" customWidth="1"/>
    <col min="1290" max="1290" width="11.42578125" style="118" customWidth="1"/>
    <col min="1291" max="1536" width="9.140625" style="118"/>
    <col min="1537" max="1537" width="6.42578125" style="118" customWidth="1"/>
    <col min="1538" max="1538" width="40.7109375" style="118" customWidth="1"/>
    <col min="1539" max="1539" width="68.85546875" style="118" customWidth="1"/>
    <col min="1540" max="1540" width="27.28515625" style="118" customWidth="1"/>
    <col min="1541" max="1541" width="14" style="118" customWidth="1"/>
    <col min="1542" max="1542" width="16.140625" style="118" customWidth="1"/>
    <col min="1543" max="1543" width="11.140625" style="118" customWidth="1"/>
    <col min="1544" max="1544" width="13.28515625" style="118" customWidth="1"/>
    <col min="1545" max="1545" width="46.28515625" style="118" customWidth="1"/>
    <col min="1546" max="1546" width="11.42578125" style="118" customWidth="1"/>
    <col min="1547" max="1792" width="9.140625" style="118"/>
    <col min="1793" max="1793" width="6.42578125" style="118" customWidth="1"/>
    <col min="1794" max="1794" width="40.7109375" style="118" customWidth="1"/>
    <col min="1795" max="1795" width="68.85546875" style="118" customWidth="1"/>
    <col min="1796" max="1796" width="27.28515625" style="118" customWidth="1"/>
    <col min="1797" max="1797" width="14" style="118" customWidth="1"/>
    <col min="1798" max="1798" width="16.140625" style="118" customWidth="1"/>
    <col min="1799" max="1799" width="11.140625" style="118" customWidth="1"/>
    <col min="1800" max="1800" width="13.28515625" style="118" customWidth="1"/>
    <col min="1801" max="1801" width="46.28515625" style="118" customWidth="1"/>
    <col min="1802" max="1802" width="11.42578125" style="118" customWidth="1"/>
    <col min="1803" max="2048" width="9.140625" style="118"/>
    <col min="2049" max="2049" width="6.42578125" style="118" customWidth="1"/>
    <col min="2050" max="2050" width="40.7109375" style="118" customWidth="1"/>
    <col min="2051" max="2051" width="68.85546875" style="118" customWidth="1"/>
    <col min="2052" max="2052" width="27.28515625" style="118" customWidth="1"/>
    <col min="2053" max="2053" width="14" style="118" customWidth="1"/>
    <col min="2054" max="2054" width="16.140625" style="118" customWidth="1"/>
    <col min="2055" max="2055" width="11.140625" style="118" customWidth="1"/>
    <col min="2056" max="2056" width="13.28515625" style="118" customWidth="1"/>
    <col min="2057" max="2057" width="46.28515625" style="118" customWidth="1"/>
    <col min="2058" max="2058" width="11.42578125" style="118" customWidth="1"/>
    <col min="2059" max="2304" width="9.140625" style="118"/>
    <col min="2305" max="2305" width="6.42578125" style="118" customWidth="1"/>
    <col min="2306" max="2306" width="40.7109375" style="118" customWidth="1"/>
    <col min="2307" max="2307" width="68.85546875" style="118" customWidth="1"/>
    <col min="2308" max="2308" width="27.28515625" style="118" customWidth="1"/>
    <col min="2309" max="2309" width="14" style="118" customWidth="1"/>
    <col min="2310" max="2310" width="16.140625" style="118" customWidth="1"/>
    <col min="2311" max="2311" width="11.140625" style="118" customWidth="1"/>
    <col min="2312" max="2312" width="13.28515625" style="118" customWidth="1"/>
    <col min="2313" max="2313" width="46.28515625" style="118" customWidth="1"/>
    <col min="2314" max="2314" width="11.42578125" style="118" customWidth="1"/>
    <col min="2315" max="2560" width="9.140625" style="118"/>
    <col min="2561" max="2561" width="6.42578125" style="118" customWidth="1"/>
    <col min="2562" max="2562" width="40.7109375" style="118" customWidth="1"/>
    <col min="2563" max="2563" width="68.85546875" style="118" customWidth="1"/>
    <col min="2564" max="2564" width="27.28515625" style="118" customWidth="1"/>
    <col min="2565" max="2565" width="14" style="118" customWidth="1"/>
    <col min="2566" max="2566" width="16.140625" style="118" customWidth="1"/>
    <col min="2567" max="2567" width="11.140625" style="118" customWidth="1"/>
    <col min="2568" max="2568" width="13.28515625" style="118" customWidth="1"/>
    <col min="2569" max="2569" width="46.28515625" style="118" customWidth="1"/>
    <col min="2570" max="2570" width="11.42578125" style="118" customWidth="1"/>
    <col min="2571" max="2816" width="9.140625" style="118"/>
    <col min="2817" max="2817" width="6.42578125" style="118" customWidth="1"/>
    <col min="2818" max="2818" width="40.7109375" style="118" customWidth="1"/>
    <col min="2819" max="2819" width="68.85546875" style="118" customWidth="1"/>
    <col min="2820" max="2820" width="27.28515625" style="118" customWidth="1"/>
    <col min="2821" max="2821" width="14" style="118" customWidth="1"/>
    <col min="2822" max="2822" width="16.140625" style="118" customWidth="1"/>
    <col min="2823" max="2823" width="11.140625" style="118" customWidth="1"/>
    <col min="2824" max="2824" width="13.28515625" style="118" customWidth="1"/>
    <col min="2825" max="2825" width="46.28515625" style="118" customWidth="1"/>
    <col min="2826" max="2826" width="11.42578125" style="118" customWidth="1"/>
    <col min="2827" max="3072" width="9.140625" style="118"/>
    <col min="3073" max="3073" width="6.42578125" style="118" customWidth="1"/>
    <col min="3074" max="3074" width="40.7109375" style="118" customWidth="1"/>
    <col min="3075" max="3075" width="68.85546875" style="118" customWidth="1"/>
    <col min="3076" max="3076" width="27.28515625" style="118" customWidth="1"/>
    <col min="3077" max="3077" width="14" style="118" customWidth="1"/>
    <col min="3078" max="3078" width="16.140625" style="118" customWidth="1"/>
    <col min="3079" max="3079" width="11.140625" style="118" customWidth="1"/>
    <col min="3080" max="3080" width="13.28515625" style="118" customWidth="1"/>
    <col min="3081" max="3081" width="46.28515625" style="118" customWidth="1"/>
    <col min="3082" max="3082" width="11.42578125" style="118" customWidth="1"/>
    <col min="3083" max="3328" width="9.140625" style="118"/>
    <col min="3329" max="3329" width="6.42578125" style="118" customWidth="1"/>
    <col min="3330" max="3330" width="40.7109375" style="118" customWidth="1"/>
    <col min="3331" max="3331" width="68.85546875" style="118" customWidth="1"/>
    <col min="3332" max="3332" width="27.28515625" style="118" customWidth="1"/>
    <col min="3333" max="3333" width="14" style="118" customWidth="1"/>
    <col min="3334" max="3334" width="16.140625" style="118" customWidth="1"/>
    <col min="3335" max="3335" width="11.140625" style="118" customWidth="1"/>
    <col min="3336" max="3336" width="13.28515625" style="118" customWidth="1"/>
    <col min="3337" max="3337" width="46.28515625" style="118" customWidth="1"/>
    <col min="3338" max="3338" width="11.42578125" style="118" customWidth="1"/>
    <col min="3339" max="3584" width="9.140625" style="118"/>
    <col min="3585" max="3585" width="6.42578125" style="118" customWidth="1"/>
    <col min="3586" max="3586" width="40.7109375" style="118" customWidth="1"/>
    <col min="3587" max="3587" width="68.85546875" style="118" customWidth="1"/>
    <col min="3588" max="3588" width="27.28515625" style="118" customWidth="1"/>
    <col min="3589" max="3589" width="14" style="118" customWidth="1"/>
    <col min="3590" max="3590" width="16.140625" style="118" customWidth="1"/>
    <col min="3591" max="3591" width="11.140625" style="118" customWidth="1"/>
    <col min="3592" max="3592" width="13.28515625" style="118" customWidth="1"/>
    <col min="3593" max="3593" width="46.28515625" style="118" customWidth="1"/>
    <col min="3594" max="3594" width="11.42578125" style="118" customWidth="1"/>
    <col min="3595" max="3840" width="9.140625" style="118"/>
    <col min="3841" max="3841" width="6.42578125" style="118" customWidth="1"/>
    <col min="3842" max="3842" width="40.7109375" style="118" customWidth="1"/>
    <col min="3843" max="3843" width="68.85546875" style="118" customWidth="1"/>
    <col min="3844" max="3844" width="27.28515625" style="118" customWidth="1"/>
    <col min="3845" max="3845" width="14" style="118" customWidth="1"/>
    <col min="3846" max="3846" width="16.140625" style="118" customWidth="1"/>
    <col min="3847" max="3847" width="11.140625" style="118" customWidth="1"/>
    <col min="3848" max="3848" width="13.28515625" style="118" customWidth="1"/>
    <col min="3849" max="3849" width="46.28515625" style="118" customWidth="1"/>
    <col min="3850" max="3850" width="11.42578125" style="118" customWidth="1"/>
    <col min="3851" max="4096" width="9.140625" style="118"/>
    <col min="4097" max="4097" width="6.42578125" style="118" customWidth="1"/>
    <col min="4098" max="4098" width="40.7109375" style="118" customWidth="1"/>
    <col min="4099" max="4099" width="68.85546875" style="118" customWidth="1"/>
    <col min="4100" max="4100" width="27.28515625" style="118" customWidth="1"/>
    <col min="4101" max="4101" width="14" style="118" customWidth="1"/>
    <col min="4102" max="4102" width="16.140625" style="118" customWidth="1"/>
    <col min="4103" max="4103" width="11.140625" style="118" customWidth="1"/>
    <col min="4104" max="4104" width="13.28515625" style="118" customWidth="1"/>
    <col min="4105" max="4105" width="46.28515625" style="118" customWidth="1"/>
    <col min="4106" max="4106" width="11.42578125" style="118" customWidth="1"/>
    <col min="4107" max="4352" width="9.140625" style="118"/>
    <col min="4353" max="4353" width="6.42578125" style="118" customWidth="1"/>
    <col min="4354" max="4354" width="40.7109375" style="118" customWidth="1"/>
    <col min="4355" max="4355" width="68.85546875" style="118" customWidth="1"/>
    <col min="4356" max="4356" width="27.28515625" style="118" customWidth="1"/>
    <col min="4357" max="4357" width="14" style="118" customWidth="1"/>
    <col min="4358" max="4358" width="16.140625" style="118" customWidth="1"/>
    <col min="4359" max="4359" width="11.140625" style="118" customWidth="1"/>
    <col min="4360" max="4360" width="13.28515625" style="118" customWidth="1"/>
    <col min="4361" max="4361" width="46.28515625" style="118" customWidth="1"/>
    <col min="4362" max="4362" width="11.42578125" style="118" customWidth="1"/>
    <col min="4363" max="4608" width="9.140625" style="118"/>
    <col min="4609" max="4609" width="6.42578125" style="118" customWidth="1"/>
    <col min="4610" max="4610" width="40.7109375" style="118" customWidth="1"/>
    <col min="4611" max="4611" width="68.85546875" style="118" customWidth="1"/>
    <col min="4612" max="4612" width="27.28515625" style="118" customWidth="1"/>
    <col min="4613" max="4613" width="14" style="118" customWidth="1"/>
    <col min="4614" max="4614" width="16.140625" style="118" customWidth="1"/>
    <col min="4615" max="4615" width="11.140625" style="118" customWidth="1"/>
    <col min="4616" max="4616" width="13.28515625" style="118" customWidth="1"/>
    <col min="4617" max="4617" width="46.28515625" style="118" customWidth="1"/>
    <col min="4618" max="4618" width="11.42578125" style="118" customWidth="1"/>
    <col min="4619" max="4864" width="9.140625" style="118"/>
    <col min="4865" max="4865" width="6.42578125" style="118" customWidth="1"/>
    <col min="4866" max="4866" width="40.7109375" style="118" customWidth="1"/>
    <col min="4867" max="4867" width="68.85546875" style="118" customWidth="1"/>
    <col min="4868" max="4868" width="27.28515625" style="118" customWidth="1"/>
    <col min="4869" max="4869" width="14" style="118" customWidth="1"/>
    <col min="4870" max="4870" width="16.140625" style="118" customWidth="1"/>
    <col min="4871" max="4871" width="11.140625" style="118" customWidth="1"/>
    <col min="4872" max="4872" width="13.28515625" style="118" customWidth="1"/>
    <col min="4873" max="4873" width="46.28515625" style="118" customWidth="1"/>
    <col min="4874" max="4874" width="11.42578125" style="118" customWidth="1"/>
    <col min="4875" max="5120" width="9.140625" style="118"/>
    <col min="5121" max="5121" width="6.42578125" style="118" customWidth="1"/>
    <col min="5122" max="5122" width="40.7109375" style="118" customWidth="1"/>
    <col min="5123" max="5123" width="68.85546875" style="118" customWidth="1"/>
    <col min="5124" max="5124" width="27.28515625" style="118" customWidth="1"/>
    <col min="5125" max="5125" width="14" style="118" customWidth="1"/>
    <col min="5126" max="5126" width="16.140625" style="118" customWidth="1"/>
    <col min="5127" max="5127" width="11.140625" style="118" customWidth="1"/>
    <col min="5128" max="5128" width="13.28515625" style="118" customWidth="1"/>
    <col min="5129" max="5129" width="46.28515625" style="118" customWidth="1"/>
    <col min="5130" max="5130" width="11.42578125" style="118" customWidth="1"/>
    <col min="5131" max="5376" width="9.140625" style="118"/>
    <col min="5377" max="5377" width="6.42578125" style="118" customWidth="1"/>
    <col min="5378" max="5378" width="40.7109375" style="118" customWidth="1"/>
    <col min="5379" max="5379" width="68.85546875" style="118" customWidth="1"/>
    <col min="5380" max="5380" width="27.28515625" style="118" customWidth="1"/>
    <col min="5381" max="5381" width="14" style="118" customWidth="1"/>
    <col min="5382" max="5382" width="16.140625" style="118" customWidth="1"/>
    <col min="5383" max="5383" width="11.140625" style="118" customWidth="1"/>
    <col min="5384" max="5384" width="13.28515625" style="118" customWidth="1"/>
    <col min="5385" max="5385" width="46.28515625" style="118" customWidth="1"/>
    <col min="5386" max="5386" width="11.42578125" style="118" customWidth="1"/>
    <col min="5387" max="5632" width="9.140625" style="118"/>
    <col min="5633" max="5633" width="6.42578125" style="118" customWidth="1"/>
    <col min="5634" max="5634" width="40.7109375" style="118" customWidth="1"/>
    <col min="5635" max="5635" width="68.85546875" style="118" customWidth="1"/>
    <col min="5636" max="5636" width="27.28515625" style="118" customWidth="1"/>
    <col min="5637" max="5637" width="14" style="118" customWidth="1"/>
    <col min="5638" max="5638" width="16.140625" style="118" customWidth="1"/>
    <col min="5639" max="5639" width="11.140625" style="118" customWidth="1"/>
    <col min="5640" max="5640" width="13.28515625" style="118" customWidth="1"/>
    <col min="5641" max="5641" width="46.28515625" style="118" customWidth="1"/>
    <col min="5642" max="5642" width="11.42578125" style="118" customWidth="1"/>
    <col min="5643" max="5888" width="9.140625" style="118"/>
    <col min="5889" max="5889" width="6.42578125" style="118" customWidth="1"/>
    <col min="5890" max="5890" width="40.7109375" style="118" customWidth="1"/>
    <col min="5891" max="5891" width="68.85546875" style="118" customWidth="1"/>
    <col min="5892" max="5892" width="27.28515625" style="118" customWidth="1"/>
    <col min="5893" max="5893" width="14" style="118" customWidth="1"/>
    <col min="5894" max="5894" width="16.140625" style="118" customWidth="1"/>
    <col min="5895" max="5895" width="11.140625" style="118" customWidth="1"/>
    <col min="5896" max="5896" width="13.28515625" style="118" customWidth="1"/>
    <col min="5897" max="5897" width="46.28515625" style="118" customWidth="1"/>
    <col min="5898" max="5898" width="11.42578125" style="118" customWidth="1"/>
    <col min="5899" max="6144" width="9.140625" style="118"/>
    <col min="6145" max="6145" width="6.42578125" style="118" customWidth="1"/>
    <col min="6146" max="6146" width="40.7109375" style="118" customWidth="1"/>
    <col min="6147" max="6147" width="68.85546875" style="118" customWidth="1"/>
    <col min="6148" max="6148" width="27.28515625" style="118" customWidth="1"/>
    <col min="6149" max="6149" width="14" style="118" customWidth="1"/>
    <col min="6150" max="6150" width="16.140625" style="118" customWidth="1"/>
    <col min="6151" max="6151" width="11.140625" style="118" customWidth="1"/>
    <col min="6152" max="6152" width="13.28515625" style="118" customWidth="1"/>
    <col min="6153" max="6153" width="46.28515625" style="118" customWidth="1"/>
    <col min="6154" max="6154" width="11.42578125" style="118" customWidth="1"/>
    <col min="6155" max="6400" width="9.140625" style="118"/>
    <col min="6401" max="6401" width="6.42578125" style="118" customWidth="1"/>
    <col min="6402" max="6402" width="40.7109375" style="118" customWidth="1"/>
    <col min="6403" max="6403" width="68.85546875" style="118" customWidth="1"/>
    <col min="6404" max="6404" width="27.28515625" style="118" customWidth="1"/>
    <col min="6405" max="6405" width="14" style="118" customWidth="1"/>
    <col min="6406" max="6406" width="16.140625" style="118" customWidth="1"/>
    <col min="6407" max="6407" width="11.140625" style="118" customWidth="1"/>
    <col min="6408" max="6408" width="13.28515625" style="118" customWidth="1"/>
    <col min="6409" max="6409" width="46.28515625" style="118" customWidth="1"/>
    <col min="6410" max="6410" width="11.42578125" style="118" customWidth="1"/>
    <col min="6411" max="6656" width="9.140625" style="118"/>
    <col min="6657" max="6657" width="6.42578125" style="118" customWidth="1"/>
    <col min="6658" max="6658" width="40.7109375" style="118" customWidth="1"/>
    <col min="6659" max="6659" width="68.85546875" style="118" customWidth="1"/>
    <col min="6660" max="6660" width="27.28515625" style="118" customWidth="1"/>
    <col min="6661" max="6661" width="14" style="118" customWidth="1"/>
    <col min="6662" max="6662" width="16.140625" style="118" customWidth="1"/>
    <col min="6663" max="6663" width="11.140625" style="118" customWidth="1"/>
    <col min="6664" max="6664" width="13.28515625" style="118" customWidth="1"/>
    <col min="6665" max="6665" width="46.28515625" style="118" customWidth="1"/>
    <col min="6666" max="6666" width="11.42578125" style="118" customWidth="1"/>
    <col min="6667" max="6912" width="9.140625" style="118"/>
    <col min="6913" max="6913" width="6.42578125" style="118" customWidth="1"/>
    <col min="6914" max="6914" width="40.7109375" style="118" customWidth="1"/>
    <col min="6915" max="6915" width="68.85546875" style="118" customWidth="1"/>
    <col min="6916" max="6916" width="27.28515625" style="118" customWidth="1"/>
    <col min="6917" max="6917" width="14" style="118" customWidth="1"/>
    <col min="6918" max="6918" width="16.140625" style="118" customWidth="1"/>
    <col min="6919" max="6919" width="11.140625" style="118" customWidth="1"/>
    <col min="6920" max="6920" width="13.28515625" style="118" customWidth="1"/>
    <col min="6921" max="6921" width="46.28515625" style="118" customWidth="1"/>
    <col min="6922" max="6922" width="11.42578125" style="118" customWidth="1"/>
    <col min="6923" max="7168" width="9.140625" style="118"/>
    <col min="7169" max="7169" width="6.42578125" style="118" customWidth="1"/>
    <col min="7170" max="7170" width="40.7109375" style="118" customWidth="1"/>
    <col min="7171" max="7171" width="68.85546875" style="118" customWidth="1"/>
    <col min="7172" max="7172" width="27.28515625" style="118" customWidth="1"/>
    <col min="7173" max="7173" width="14" style="118" customWidth="1"/>
    <col min="7174" max="7174" width="16.140625" style="118" customWidth="1"/>
    <col min="7175" max="7175" width="11.140625" style="118" customWidth="1"/>
    <col min="7176" max="7176" width="13.28515625" style="118" customWidth="1"/>
    <col min="7177" max="7177" width="46.28515625" style="118" customWidth="1"/>
    <col min="7178" max="7178" width="11.42578125" style="118" customWidth="1"/>
    <col min="7179" max="7424" width="9.140625" style="118"/>
    <col min="7425" max="7425" width="6.42578125" style="118" customWidth="1"/>
    <col min="7426" max="7426" width="40.7109375" style="118" customWidth="1"/>
    <col min="7427" max="7427" width="68.85546875" style="118" customWidth="1"/>
    <col min="7428" max="7428" width="27.28515625" style="118" customWidth="1"/>
    <col min="7429" max="7429" width="14" style="118" customWidth="1"/>
    <col min="7430" max="7430" width="16.140625" style="118" customWidth="1"/>
    <col min="7431" max="7431" width="11.140625" style="118" customWidth="1"/>
    <col min="7432" max="7432" width="13.28515625" style="118" customWidth="1"/>
    <col min="7433" max="7433" width="46.28515625" style="118" customWidth="1"/>
    <col min="7434" max="7434" width="11.42578125" style="118" customWidth="1"/>
    <col min="7435" max="7680" width="9.140625" style="118"/>
    <col min="7681" max="7681" width="6.42578125" style="118" customWidth="1"/>
    <col min="7682" max="7682" width="40.7109375" style="118" customWidth="1"/>
    <col min="7683" max="7683" width="68.85546875" style="118" customWidth="1"/>
    <col min="7684" max="7684" width="27.28515625" style="118" customWidth="1"/>
    <col min="7685" max="7685" width="14" style="118" customWidth="1"/>
    <col min="7686" max="7686" width="16.140625" style="118" customWidth="1"/>
    <col min="7687" max="7687" width="11.140625" style="118" customWidth="1"/>
    <col min="7688" max="7688" width="13.28515625" style="118" customWidth="1"/>
    <col min="7689" max="7689" width="46.28515625" style="118" customWidth="1"/>
    <col min="7690" max="7690" width="11.42578125" style="118" customWidth="1"/>
    <col min="7691" max="7936" width="9.140625" style="118"/>
    <col min="7937" max="7937" width="6.42578125" style="118" customWidth="1"/>
    <col min="7938" max="7938" width="40.7109375" style="118" customWidth="1"/>
    <col min="7939" max="7939" width="68.85546875" style="118" customWidth="1"/>
    <col min="7940" max="7940" width="27.28515625" style="118" customWidth="1"/>
    <col min="7941" max="7941" width="14" style="118" customWidth="1"/>
    <col min="7942" max="7942" width="16.140625" style="118" customWidth="1"/>
    <col min="7943" max="7943" width="11.140625" style="118" customWidth="1"/>
    <col min="7944" max="7944" width="13.28515625" style="118" customWidth="1"/>
    <col min="7945" max="7945" width="46.28515625" style="118" customWidth="1"/>
    <col min="7946" max="7946" width="11.42578125" style="118" customWidth="1"/>
    <col min="7947" max="8192" width="9.140625" style="118"/>
    <col min="8193" max="8193" width="6.42578125" style="118" customWidth="1"/>
    <col min="8194" max="8194" width="40.7109375" style="118" customWidth="1"/>
    <col min="8195" max="8195" width="68.85546875" style="118" customWidth="1"/>
    <col min="8196" max="8196" width="27.28515625" style="118" customWidth="1"/>
    <col min="8197" max="8197" width="14" style="118" customWidth="1"/>
    <col min="8198" max="8198" width="16.140625" style="118" customWidth="1"/>
    <col min="8199" max="8199" width="11.140625" style="118" customWidth="1"/>
    <col min="8200" max="8200" width="13.28515625" style="118" customWidth="1"/>
    <col min="8201" max="8201" width="46.28515625" style="118" customWidth="1"/>
    <col min="8202" max="8202" width="11.42578125" style="118" customWidth="1"/>
    <col min="8203" max="8448" width="9.140625" style="118"/>
    <col min="8449" max="8449" width="6.42578125" style="118" customWidth="1"/>
    <col min="8450" max="8450" width="40.7109375" style="118" customWidth="1"/>
    <col min="8451" max="8451" width="68.85546875" style="118" customWidth="1"/>
    <col min="8452" max="8452" width="27.28515625" style="118" customWidth="1"/>
    <col min="8453" max="8453" width="14" style="118" customWidth="1"/>
    <col min="8454" max="8454" width="16.140625" style="118" customWidth="1"/>
    <col min="8455" max="8455" width="11.140625" style="118" customWidth="1"/>
    <col min="8456" max="8456" width="13.28515625" style="118" customWidth="1"/>
    <col min="8457" max="8457" width="46.28515625" style="118" customWidth="1"/>
    <col min="8458" max="8458" width="11.42578125" style="118" customWidth="1"/>
    <col min="8459" max="8704" width="9.140625" style="118"/>
    <col min="8705" max="8705" width="6.42578125" style="118" customWidth="1"/>
    <col min="8706" max="8706" width="40.7109375" style="118" customWidth="1"/>
    <col min="8707" max="8707" width="68.85546875" style="118" customWidth="1"/>
    <col min="8708" max="8708" width="27.28515625" style="118" customWidth="1"/>
    <col min="8709" max="8709" width="14" style="118" customWidth="1"/>
    <col min="8710" max="8710" width="16.140625" style="118" customWidth="1"/>
    <col min="8711" max="8711" width="11.140625" style="118" customWidth="1"/>
    <col min="8712" max="8712" width="13.28515625" style="118" customWidth="1"/>
    <col min="8713" max="8713" width="46.28515625" style="118" customWidth="1"/>
    <col min="8714" max="8714" width="11.42578125" style="118" customWidth="1"/>
    <col min="8715" max="8960" width="9.140625" style="118"/>
    <col min="8961" max="8961" width="6.42578125" style="118" customWidth="1"/>
    <col min="8962" max="8962" width="40.7109375" style="118" customWidth="1"/>
    <col min="8963" max="8963" width="68.85546875" style="118" customWidth="1"/>
    <col min="8964" max="8964" width="27.28515625" style="118" customWidth="1"/>
    <col min="8965" max="8965" width="14" style="118" customWidth="1"/>
    <col min="8966" max="8966" width="16.140625" style="118" customWidth="1"/>
    <col min="8967" max="8967" width="11.140625" style="118" customWidth="1"/>
    <col min="8968" max="8968" width="13.28515625" style="118" customWidth="1"/>
    <col min="8969" max="8969" width="46.28515625" style="118" customWidth="1"/>
    <col min="8970" max="8970" width="11.42578125" style="118" customWidth="1"/>
    <col min="8971" max="9216" width="9.140625" style="118"/>
    <col min="9217" max="9217" width="6.42578125" style="118" customWidth="1"/>
    <col min="9218" max="9218" width="40.7109375" style="118" customWidth="1"/>
    <col min="9219" max="9219" width="68.85546875" style="118" customWidth="1"/>
    <col min="9220" max="9220" width="27.28515625" style="118" customWidth="1"/>
    <col min="9221" max="9221" width="14" style="118" customWidth="1"/>
    <col min="9222" max="9222" width="16.140625" style="118" customWidth="1"/>
    <col min="9223" max="9223" width="11.140625" style="118" customWidth="1"/>
    <col min="9224" max="9224" width="13.28515625" style="118" customWidth="1"/>
    <col min="9225" max="9225" width="46.28515625" style="118" customWidth="1"/>
    <col min="9226" max="9226" width="11.42578125" style="118" customWidth="1"/>
    <col min="9227" max="9472" width="9.140625" style="118"/>
    <col min="9473" max="9473" width="6.42578125" style="118" customWidth="1"/>
    <col min="9474" max="9474" width="40.7109375" style="118" customWidth="1"/>
    <col min="9475" max="9475" width="68.85546875" style="118" customWidth="1"/>
    <col min="9476" max="9476" width="27.28515625" style="118" customWidth="1"/>
    <col min="9477" max="9477" width="14" style="118" customWidth="1"/>
    <col min="9478" max="9478" width="16.140625" style="118" customWidth="1"/>
    <col min="9479" max="9479" width="11.140625" style="118" customWidth="1"/>
    <col min="9480" max="9480" width="13.28515625" style="118" customWidth="1"/>
    <col min="9481" max="9481" width="46.28515625" style="118" customWidth="1"/>
    <col min="9482" max="9482" width="11.42578125" style="118" customWidth="1"/>
    <col min="9483" max="9728" width="9.140625" style="118"/>
    <col min="9729" max="9729" width="6.42578125" style="118" customWidth="1"/>
    <col min="9730" max="9730" width="40.7109375" style="118" customWidth="1"/>
    <col min="9731" max="9731" width="68.85546875" style="118" customWidth="1"/>
    <col min="9732" max="9732" width="27.28515625" style="118" customWidth="1"/>
    <col min="9733" max="9733" width="14" style="118" customWidth="1"/>
    <col min="9734" max="9734" width="16.140625" style="118" customWidth="1"/>
    <col min="9735" max="9735" width="11.140625" style="118" customWidth="1"/>
    <col min="9736" max="9736" width="13.28515625" style="118" customWidth="1"/>
    <col min="9737" max="9737" width="46.28515625" style="118" customWidth="1"/>
    <col min="9738" max="9738" width="11.42578125" style="118" customWidth="1"/>
    <col min="9739" max="9984" width="9.140625" style="118"/>
    <col min="9985" max="9985" width="6.42578125" style="118" customWidth="1"/>
    <col min="9986" max="9986" width="40.7109375" style="118" customWidth="1"/>
    <col min="9987" max="9987" width="68.85546875" style="118" customWidth="1"/>
    <col min="9988" max="9988" width="27.28515625" style="118" customWidth="1"/>
    <col min="9989" max="9989" width="14" style="118" customWidth="1"/>
    <col min="9990" max="9990" width="16.140625" style="118" customWidth="1"/>
    <col min="9991" max="9991" width="11.140625" style="118" customWidth="1"/>
    <col min="9992" max="9992" width="13.28515625" style="118" customWidth="1"/>
    <col min="9993" max="9993" width="46.28515625" style="118" customWidth="1"/>
    <col min="9994" max="9994" width="11.42578125" style="118" customWidth="1"/>
    <col min="9995" max="10240" width="9.140625" style="118"/>
    <col min="10241" max="10241" width="6.42578125" style="118" customWidth="1"/>
    <col min="10242" max="10242" width="40.7109375" style="118" customWidth="1"/>
    <col min="10243" max="10243" width="68.85546875" style="118" customWidth="1"/>
    <col min="10244" max="10244" width="27.28515625" style="118" customWidth="1"/>
    <col min="10245" max="10245" width="14" style="118" customWidth="1"/>
    <col min="10246" max="10246" width="16.140625" style="118" customWidth="1"/>
    <col min="10247" max="10247" width="11.140625" style="118" customWidth="1"/>
    <col min="10248" max="10248" width="13.28515625" style="118" customWidth="1"/>
    <col min="10249" max="10249" width="46.28515625" style="118" customWidth="1"/>
    <col min="10250" max="10250" width="11.42578125" style="118" customWidth="1"/>
    <col min="10251" max="10496" width="9.140625" style="118"/>
    <col min="10497" max="10497" width="6.42578125" style="118" customWidth="1"/>
    <col min="10498" max="10498" width="40.7109375" style="118" customWidth="1"/>
    <col min="10499" max="10499" width="68.85546875" style="118" customWidth="1"/>
    <col min="10500" max="10500" width="27.28515625" style="118" customWidth="1"/>
    <col min="10501" max="10501" width="14" style="118" customWidth="1"/>
    <col min="10502" max="10502" width="16.140625" style="118" customWidth="1"/>
    <col min="10503" max="10503" width="11.140625" style="118" customWidth="1"/>
    <col min="10504" max="10504" width="13.28515625" style="118" customWidth="1"/>
    <col min="10505" max="10505" width="46.28515625" style="118" customWidth="1"/>
    <col min="10506" max="10506" width="11.42578125" style="118" customWidth="1"/>
    <col min="10507" max="10752" width="9.140625" style="118"/>
    <col min="10753" max="10753" width="6.42578125" style="118" customWidth="1"/>
    <col min="10754" max="10754" width="40.7109375" style="118" customWidth="1"/>
    <col min="10755" max="10755" width="68.85546875" style="118" customWidth="1"/>
    <col min="10756" max="10756" width="27.28515625" style="118" customWidth="1"/>
    <col min="10757" max="10757" width="14" style="118" customWidth="1"/>
    <col min="10758" max="10758" width="16.140625" style="118" customWidth="1"/>
    <col min="10759" max="10759" width="11.140625" style="118" customWidth="1"/>
    <col min="10760" max="10760" width="13.28515625" style="118" customWidth="1"/>
    <col min="10761" max="10761" width="46.28515625" style="118" customWidth="1"/>
    <col min="10762" max="10762" width="11.42578125" style="118" customWidth="1"/>
    <col min="10763" max="11008" width="9.140625" style="118"/>
    <col min="11009" max="11009" width="6.42578125" style="118" customWidth="1"/>
    <col min="11010" max="11010" width="40.7109375" style="118" customWidth="1"/>
    <col min="11011" max="11011" width="68.85546875" style="118" customWidth="1"/>
    <col min="11012" max="11012" width="27.28515625" style="118" customWidth="1"/>
    <col min="11013" max="11013" width="14" style="118" customWidth="1"/>
    <col min="11014" max="11014" width="16.140625" style="118" customWidth="1"/>
    <col min="11015" max="11015" width="11.140625" style="118" customWidth="1"/>
    <col min="11016" max="11016" width="13.28515625" style="118" customWidth="1"/>
    <col min="11017" max="11017" width="46.28515625" style="118" customWidth="1"/>
    <col min="11018" max="11018" width="11.42578125" style="118" customWidth="1"/>
    <col min="11019" max="11264" width="9.140625" style="118"/>
    <col min="11265" max="11265" width="6.42578125" style="118" customWidth="1"/>
    <col min="11266" max="11266" width="40.7109375" style="118" customWidth="1"/>
    <col min="11267" max="11267" width="68.85546875" style="118" customWidth="1"/>
    <col min="11268" max="11268" width="27.28515625" style="118" customWidth="1"/>
    <col min="11269" max="11269" width="14" style="118" customWidth="1"/>
    <col min="11270" max="11270" width="16.140625" style="118" customWidth="1"/>
    <col min="11271" max="11271" width="11.140625" style="118" customWidth="1"/>
    <col min="11272" max="11272" width="13.28515625" style="118" customWidth="1"/>
    <col min="11273" max="11273" width="46.28515625" style="118" customWidth="1"/>
    <col min="11274" max="11274" width="11.42578125" style="118" customWidth="1"/>
    <col min="11275" max="11520" width="9.140625" style="118"/>
    <col min="11521" max="11521" width="6.42578125" style="118" customWidth="1"/>
    <col min="11522" max="11522" width="40.7109375" style="118" customWidth="1"/>
    <col min="11523" max="11523" width="68.85546875" style="118" customWidth="1"/>
    <col min="11524" max="11524" width="27.28515625" style="118" customWidth="1"/>
    <col min="11525" max="11525" width="14" style="118" customWidth="1"/>
    <col min="11526" max="11526" width="16.140625" style="118" customWidth="1"/>
    <col min="11527" max="11527" width="11.140625" style="118" customWidth="1"/>
    <col min="11528" max="11528" width="13.28515625" style="118" customWidth="1"/>
    <col min="11529" max="11529" width="46.28515625" style="118" customWidth="1"/>
    <col min="11530" max="11530" width="11.42578125" style="118" customWidth="1"/>
    <col min="11531" max="11776" width="9.140625" style="118"/>
    <col min="11777" max="11777" width="6.42578125" style="118" customWidth="1"/>
    <col min="11778" max="11778" width="40.7109375" style="118" customWidth="1"/>
    <col min="11779" max="11779" width="68.85546875" style="118" customWidth="1"/>
    <col min="11780" max="11780" width="27.28515625" style="118" customWidth="1"/>
    <col min="11781" max="11781" width="14" style="118" customWidth="1"/>
    <col min="11782" max="11782" width="16.140625" style="118" customWidth="1"/>
    <col min="11783" max="11783" width="11.140625" style="118" customWidth="1"/>
    <col min="11784" max="11784" width="13.28515625" style="118" customWidth="1"/>
    <col min="11785" max="11785" width="46.28515625" style="118" customWidth="1"/>
    <col min="11786" max="11786" width="11.42578125" style="118" customWidth="1"/>
    <col min="11787" max="12032" width="9.140625" style="118"/>
    <col min="12033" max="12033" width="6.42578125" style="118" customWidth="1"/>
    <col min="12034" max="12034" width="40.7109375" style="118" customWidth="1"/>
    <col min="12035" max="12035" width="68.85546875" style="118" customWidth="1"/>
    <col min="12036" max="12036" width="27.28515625" style="118" customWidth="1"/>
    <col min="12037" max="12037" width="14" style="118" customWidth="1"/>
    <col min="12038" max="12038" width="16.140625" style="118" customWidth="1"/>
    <col min="12039" max="12039" width="11.140625" style="118" customWidth="1"/>
    <col min="12040" max="12040" width="13.28515625" style="118" customWidth="1"/>
    <col min="12041" max="12041" width="46.28515625" style="118" customWidth="1"/>
    <col min="12042" max="12042" width="11.42578125" style="118" customWidth="1"/>
    <col min="12043" max="12288" width="9.140625" style="118"/>
    <col min="12289" max="12289" width="6.42578125" style="118" customWidth="1"/>
    <col min="12290" max="12290" width="40.7109375" style="118" customWidth="1"/>
    <col min="12291" max="12291" width="68.85546875" style="118" customWidth="1"/>
    <col min="12292" max="12292" width="27.28515625" style="118" customWidth="1"/>
    <col min="12293" max="12293" width="14" style="118" customWidth="1"/>
    <col min="12294" max="12294" width="16.140625" style="118" customWidth="1"/>
    <col min="12295" max="12295" width="11.140625" style="118" customWidth="1"/>
    <col min="12296" max="12296" width="13.28515625" style="118" customWidth="1"/>
    <col min="12297" max="12297" width="46.28515625" style="118" customWidth="1"/>
    <col min="12298" max="12298" width="11.42578125" style="118" customWidth="1"/>
    <col min="12299" max="12544" width="9.140625" style="118"/>
    <col min="12545" max="12545" width="6.42578125" style="118" customWidth="1"/>
    <col min="12546" max="12546" width="40.7109375" style="118" customWidth="1"/>
    <col min="12547" max="12547" width="68.85546875" style="118" customWidth="1"/>
    <col min="12548" max="12548" width="27.28515625" style="118" customWidth="1"/>
    <col min="12549" max="12549" width="14" style="118" customWidth="1"/>
    <col min="12550" max="12550" width="16.140625" style="118" customWidth="1"/>
    <col min="12551" max="12551" width="11.140625" style="118" customWidth="1"/>
    <col min="12552" max="12552" width="13.28515625" style="118" customWidth="1"/>
    <col min="12553" max="12553" width="46.28515625" style="118" customWidth="1"/>
    <col min="12554" max="12554" width="11.42578125" style="118" customWidth="1"/>
    <col min="12555" max="12800" width="9.140625" style="118"/>
    <col min="12801" max="12801" width="6.42578125" style="118" customWidth="1"/>
    <col min="12802" max="12802" width="40.7109375" style="118" customWidth="1"/>
    <col min="12803" max="12803" width="68.85546875" style="118" customWidth="1"/>
    <col min="12804" max="12804" width="27.28515625" style="118" customWidth="1"/>
    <col min="12805" max="12805" width="14" style="118" customWidth="1"/>
    <col min="12806" max="12806" width="16.140625" style="118" customWidth="1"/>
    <col min="12807" max="12807" width="11.140625" style="118" customWidth="1"/>
    <col min="12808" max="12808" width="13.28515625" style="118" customWidth="1"/>
    <col min="12809" max="12809" width="46.28515625" style="118" customWidth="1"/>
    <col min="12810" max="12810" width="11.42578125" style="118" customWidth="1"/>
    <col min="12811" max="13056" width="9.140625" style="118"/>
    <col min="13057" max="13057" width="6.42578125" style="118" customWidth="1"/>
    <col min="13058" max="13058" width="40.7109375" style="118" customWidth="1"/>
    <col min="13059" max="13059" width="68.85546875" style="118" customWidth="1"/>
    <col min="13060" max="13060" width="27.28515625" style="118" customWidth="1"/>
    <col min="13061" max="13061" width="14" style="118" customWidth="1"/>
    <col min="13062" max="13062" width="16.140625" style="118" customWidth="1"/>
    <col min="13063" max="13063" width="11.140625" style="118" customWidth="1"/>
    <col min="13064" max="13064" width="13.28515625" style="118" customWidth="1"/>
    <col min="13065" max="13065" width="46.28515625" style="118" customWidth="1"/>
    <col min="13066" max="13066" width="11.42578125" style="118" customWidth="1"/>
    <col min="13067" max="13312" width="9.140625" style="118"/>
    <col min="13313" max="13313" width="6.42578125" style="118" customWidth="1"/>
    <col min="13314" max="13314" width="40.7109375" style="118" customWidth="1"/>
    <col min="13315" max="13315" width="68.85546875" style="118" customWidth="1"/>
    <col min="13316" max="13316" width="27.28515625" style="118" customWidth="1"/>
    <col min="13317" max="13317" width="14" style="118" customWidth="1"/>
    <col min="13318" max="13318" width="16.140625" style="118" customWidth="1"/>
    <col min="13319" max="13319" width="11.140625" style="118" customWidth="1"/>
    <col min="13320" max="13320" width="13.28515625" style="118" customWidth="1"/>
    <col min="13321" max="13321" width="46.28515625" style="118" customWidth="1"/>
    <col min="13322" max="13322" width="11.42578125" style="118" customWidth="1"/>
    <col min="13323" max="13568" width="9.140625" style="118"/>
    <col min="13569" max="13569" width="6.42578125" style="118" customWidth="1"/>
    <col min="13570" max="13570" width="40.7109375" style="118" customWidth="1"/>
    <col min="13571" max="13571" width="68.85546875" style="118" customWidth="1"/>
    <col min="13572" max="13572" width="27.28515625" style="118" customWidth="1"/>
    <col min="13573" max="13573" width="14" style="118" customWidth="1"/>
    <col min="13574" max="13574" width="16.140625" style="118" customWidth="1"/>
    <col min="13575" max="13575" width="11.140625" style="118" customWidth="1"/>
    <col min="13576" max="13576" width="13.28515625" style="118" customWidth="1"/>
    <col min="13577" max="13577" width="46.28515625" style="118" customWidth="1"/>
    <col min="13578" max="13578" width="11.42578125" style="118" customWidth="1"/>
    <col min="13579" max="13824" width="9.140625" style="118"/>
    <col min="13825" max="13825" width="6.42578125" style="118" customWidth="1"/>
    <col min="13826" max="13826" width="40.7109375" style="118" customWidth="1"/>
    <col min="13827" max="13827" width="68.85546875" style="118" customWidth="1"/>
    <col min="13828" max="13828" width="27.28515625" style="118" customWidth="1"/>
    <col min="13829" max="13829" width="14" style="118" customWidth="1"/>
    <col min="13830" max="13830" width="16.140625" style="118" customWidth="1"/>
    <col min="13831" max="13831" width="11.140625" style="118" customWidth="1"/>
    <col min="13832" max="13832" width="13.28515625" style="118" customWidth="1"/>
    <col min="13833" max="13833" width="46.28515625" style="118" customWidth="1"/>
    <col min="13834" max="13834" width="11.42578125" style="118" customWidth="1"/>
    <col min="13835" max="14080" width="9.140625" style="118"/>
    <col min="14081" max="14081" width="6.42578125" style="118" customWidth="1"/>
    <col min="14082" max="14082" width="40.7109375" style="118" customWidth="1"/>
    <col min="14083" max="14083" width="68.85546875" style="118" customWidth="1"/>
    <col min="14084" max="14084" width="27.28515625" style="118" customWidth="1"/>
    <col min="14085" max="14085" width="14" style="118" customWidth="1"/>
    <col min="14086" max="14086" width="16.140625" style="118" customWidth="1"/>
    <col min="14087" max="14087" width="11.140625" style="118" customWidth="1"/>
    <col min="14088" max="14088" width="13.28515625" style="118" customWidth="1"/>
    <col min="14089" max="14089" width="46.28515625" style="118" customWidth="1"/>
    <col min="14090" max="14090" width="11.42578125" style="118" customWidth="1"/>
    <col min="14091" max="14336" width="9.140625" style="118"/>
    <col min="14337" max="14337" width="6.42578125" style="118" customWidth="1"/>
    <col min="14338" max="14338" width="40.7109375" style="118" customWidth="1"/>
    <col min="14339" max="14339" width="68.85546875" style="118" customWidth="1"/>
    <col min="14340" max="14340" width="27.28515625" style="118" customWidth="1"/>
    <col min="14341" max="14341" width="14" style="118" customWidth="1"/>
    <col min="14342" max="14342" width="16.140625" style="118" customWidth="1"/>
    <col min="14343" max="14343" width="11.140625" style="118" customWidth="1"/>
    <col min="14344" max="14344" width="13.28515625" style="118" customWidth="1"/>
    <col min="14345" max="14345" width="46.28515625" style="118" customWidth="1"/>
    <col min="14346" max="14346" width="11.42578125" style="118" customWidth="1"/>
    <col min="14347" max="14592" width="9.140625" style="118"/>
    <col min="14593" max="14593" width="6.42578125" style="118" customWidth="1"/>
    <col min="14594" max="14594" width="40.7109375" style="118" customWidth="1"/>
    <col min="14595" max="14595" width="68.85546875" style="118" customWidth="1"/>
    <col min="14596" max="14596" width="27.28515625" style="118" customWidth="1"/>
    <col min="14597" max="14597" width="14" style="118" customWidth="1"/>
    <col min="14598" max="14598" width="16.140625" style="118" customWidth="1"/>
    <col min="14599" max="14599" width="11.140625" style="118" customWidth="1"/>
    <col min="14600" max="14600" width="13.28515625" style="118" customWidth="1"/>
    <col min="14601" max="14601" width="46.28515625" style="118" customWidth="1"/>
    <col min="14602" max="14602" width="11.42578125" style="118" customWidth="1"/>
    <col min="14603" max="14848" width="9.140625" style="118"/>
    <col min="14849" max="14849" width="6.42578125" style="118" customWidth="1"/>
    <col min="14850" max="14850" width="40.7109375" style="118" customWidth="1"/>
    <col min="14851" max="14851" width="68.85546875" style="118" customWidth="1"/>
    <col min="14852" max="14852" width="27.28515625" style="118" customWidth="1"/>
    <col min="14853" max="14853" width="14" style="118" customWidth="1"/>
    <col min="14854" max="14854" width="16.140625" style="118" customWidth="1"/>
    <col min="14855" max="14855" width="11.140625" style="118" customWidth="1"/>
    <col min="14856" max="14856" width="13.28515625" style="118" customWidth="1"/>
    <col min="14857" max="14857" width="46.28515625" style="118" customWidth="1"/>
    <col min="14858" max="14858" width="11.42578125" style="118" customWidth="1"/>
    <col min="14859" max="15104" width="9.140625" style="118"/>
    <col min="15105" max="15105" width="6.42578125" style="118" customWidth="1"/>
    <col min="15106" max="15106" width="40.7109375" style="118" customWidth="1"/>
    <col min="15107" max="15107" width="68.85546875" style="118" customWidth="1"/>
    <col min="15108" max="15108" width="27.28515625" style="118" customWidth="1"/>
    <col min="15109" max="15109" width="14" style="118" customWidth="1"/>
    <col min="15110" max="15110" width="16.140625" style="118" customWidth="1"/>
    <col min="15111" max="15111" width="11.140625" style="118" customWidth="1"/>
    <col min="15112" max="15112" width="13.28515625" style="118" customWidth="1"/>
    <col min="15113" max="15113" width="46.28515625" style="118" customWidth="1"/>
    <col min="15114" max="15114" width="11.42578125" style="118" customWidth="1"/>
    <col min="15115" max="15360" width="9.140625" style="118"/>
    <col min="15361" max="15361" width="6.42578125" style="118" customWidth="1"/>
    <col min="15362" max="15362" width="40.7109375" style="118" customWidth="1"/>
    <col min="15363" max="15363" width="68.85546875" style="118" customWidth="1"/>
    <col min="15364" max="15364" width="27.28515625" style="118" customWidth="1"/>
    <col min="15365" max="15365" width="14" style="118" customWidth="1"/>
    <col min="15366" max="15366" width="16.140625" style="118" customWidth="1"/>
    <col min="15367" max="15367" width="11.140625" style="118" customWidth="1"/>
    <col min="15368" max="15368" width="13.28515625" style="118" customWidth="1"/>
    <col min="15369" max="15369" width="46.28515625" style="118" customWidth="1"/>
    <col min="15370" max="15370" width="11.42578125" style="118" customWidth="1"/>
    <col min="15371" max="15616" width="9.140625" style="118"/>
    <col min="15617" max="15617" width="6.42578125" style="118" customWidth="1"/>
    <col min="15618" max="15618" width="40.7109375" style="118" customWidth="1"/>
    <col min="15619" max="15619" width="68.85546875" style="118" customWidth="1"/>
    <col min="15620" max="15620" width="27.28515625" style="118" customWidth="1"/>
    <col min="15621" max="15621" width="14" style="118" customWidth="1"/>
    <col min="15622" max="15622" width="16.140625" style="118" customWidth="1"/>
    <col min="15623" max="15623" width="11.140625" style="118" customWidth="1"/>
    <col min="15624" max="15624" width="13.28515625" style="118" customWidth="1"/>
    <col min="15625" max="15625" width="46.28515625" style="118" customWidth="1"/>
    <col min="15626" max="15626" width="11.42578125" style="118" customWidth="1"/>
    <col min="15627" max="15872" width="9.140625" style="118"/>
    <col min="15873" max="15873" width="6.42578125" style="118" customWidth="1"/>
    <col min="15874" max="15874" width="40.7109375" style="118" customWidth="1"/>
    <col min="15875" max="15875" width="68.85546875" style="118" customWidth="1"/>
    <col min="15876" max="15876" width="27.28515625" style="118" customWidth="1"/>
    <col min="15877" max="15877" width="14" style="118" customWidth="1"/>
    <col min="15878" max="15878" width="16.140625" style="118" customWidth="1"/>
    <col min="15879" max="15879" width="11.140625" style="118" customWidth="1"/>
    <col min="15880" max="15880" width="13.28515625" style="118" customWidth="1"/>
    <col min="15881" max="15881" width="46.28515625" style="118" customWidth="1"/>
    <col min="15882" max="15882" width="11.42578125" style="118" customWidth="1"/>
    <col min="15883" max="16128" width="9.140625" style="118"/>
    <col min="16129" max="16129" width="6.42578125" style="118" customWidth="1"/>
    <col min="16130" max="16130" width="40.7109375" style="118" customWidth="1"/>
    <col min="16131" max="16131" width="68.85546875" style="118" customWidth="1"/>
    <col min="16132" max="16132" width="27.28515625" style="118" customWidth="1"/>
    <col min="16133" max="16133" width="14" style="118" customWidth="1"/>
    <col min="16134" max="16134" width="16.140625" style="118" customWidth="1"/>
    <col min="16135" max="16135" width="11.140625" style="118" customWidth="1"/>
    <col min="16136" max="16136" width="13.28515625" style="118" customWidth="1"/>
    <col min="16137" max="16137" width="46.28515625" style="118" customWidth="1"/>
    <col min="16138" max="16138" width="11.42578125" style="118" customWidth="1"/>
    <col min="16139" max="16384" width="9.140625" style="118"/>
  </cols>
  <sheetData>
    <row r="1" spans="1:10">
      <c r="F1" s="119"/>
      <c r="G1" s="119"/>
      <c r="H1" s="119"/>
    </row>
    <row r="2" spans="1:10" ht="18.75">
      <c r="A2" s="120"/>
      <c r="B2" s="120"/>
      <c r="C2" s="120"/>
      <c r="D2" s="120"/>
      <c r="E2" s="120"/>
      <c r="F2" s="373" t="s">
        <v>194</v>
      </c>
      <c r="G2" s="373"/>
      <c r="H2" s="373"/>
    </row>
    <row r="3" spans="1:10" ht="18.75">
      <c r="A3" s="120"/>
      <c r="B3" s="120"/>
      <c r="C3" s="120"/>
      <c r="D3" s="120"/>
      <c r="E3" s="120"/>
      <c r="F3" s="272"/>
      <c r="G3" s="272"/>
      <c r="H3" s="272"/>
    </row>
    <row r="4" spans="1:10" ht="87.75" customHeight="1">
      <c r="A4" s="374" t="s">
        <v>389</v>
      </c>
      <c r="B4" s="374"/>
      <c r="C4" s="374"/>
      <c r="D4" s="374"/>
      <c r="E4" s="374"/>
      <c r="F4" s="374"/>
      <c r="G4" s="374"/>
      <c r="H4" s="374"/>
    </row>
    <row r="5" spans="1:10" ht="27">
      <c r="A5" s="121"/>
      <c r="B5" s="121"/>
      <c r="C5" s="121"/>
      <c r="D5" s="121"/>
      <c r="E5" s="121"/>
      <c r="F5" s="121"/>
      <c r="G5" s="121"/>
      <c r="H5" s="121"/>
    </row>
    <row r="6" spans="1:10" ht="60">
      <c r="A6" s="122" t="s">
        <v>0</v>
      </c>
      <c r="B6" s="122" t="s">
        <v>195</v>
      </c>
      <c r="C6" s="122" t="s">
        <v>153</v>
      </c>
      <c r="D6" s="122" t="s">
        <v>380</v>
      </c>
      <c r="E6" s="122" t="s">
        <v>381</v>
      </c>
      <c r="F6" s="123" t="s">
        <v>196</v>
      </c>
      <c r="G6" s="122" t="s">
        <v>154</v>
      </c>
      <c r="H6" s="122" t="s">
        <v>155</v>
      </c>
    </row>
    <row r="7" spans="1:10">
      <c r="A7" s="122">
        <v>1</v>
      </c>
      <c r="B7" s="122">
        <v>2</v>
      </c>
      <c r="C7" s="122">
        <v>3</v>
      </c>
      <c r="D7" s="122">
        <v>4</v>
      </c>
      <c r="E7" s="122">
        <v>5</v>
      </c>
      <c r="F7" s="123">
        <v>6</v>
      </c>
      <c r="G7" s="122">
        <v>7</v>
      </c>
      <c r="H7" s="122">
        <v>8</v>
      </c>
    </row>
    <row r="8" spans="1:10" ht="18.75">
      <c r="A8" s="124"/>
      <c r="B8" s="125" t="s">
        <v>156</v>
      </c>
      <c r="C8" s="124"/>
      <c r="D8" s="124"/>
      <c r="E8" s="124"/>
      <c r="F8" s="124"/>
      <c r="G8" s="124"/>
      <c r="H8" s="126"/>
    </row>
    <row r="9" spans="1:10" ht="47.25">
      <c r="A9" s="127"/>
      <c r="B9" s="128" t="s">
        <v>197</v>
      </c>
      <c r="C9" s="128" t="s">
        <v>198</v>
      </c>
      <c r="D9" s="128"/>
      <c r="E9" s="128"/>
      <c r="F9" s="129" t="s">
        <v>73</v>
      </c>
      <c r="G9" s="130">
        <f>G10+G11+G12+G13</f>
        <v>3</v>
      </c>
      <c r="H9" s="131">
        <f>H10+H11+H12+H13</f>
        <v>0.15000000000000002</v>
      </c>
    </row>
    <row r="10" spans="1:10" ht="75">
      <c r="A10" s="132" t="s">
        <v>157</v>
      </c>
      <c r="B10" s="133" t="s">
        <v>199</v>
      </c>
      <c r="C10" s="133" t="s">
        <v>200</v>
      </c>
      <c r="D10" s="133" t="s">
        <v>382</v>
      </c>
      <c r="E10" s="278">
        <v>0.25</v>
      </c>
      <c r="F10" s="134" t="s">
        <v>209</v>
      </c>
      <c r="G10" s="135" t="str">
        <f>IF(F10="да","1",IF(F10="нет","0"))</f>
        <v>0</v>
      </c>
      <c r="H10" s="136">
        <f>IF(F10="да",0.05,IF(F10="нет",0,""))</f>
        <v>0</v>
      </c>
    </row>
    <row r="11" spans="1:10" ht="135">
      <c r="A11" s="137" t="s">
        <v>158</v>
      </c>
      <c r="B11" s="138" t="s">
        <v>202</v>
      </c>
      <c r="C11" s="275" t="s">
        <v>203</v>
      </c>
      <c r="D11" s="133" t="s">
        <v>382</v>
      </c>
      <c r="E11" s="279">
        <v>0.25</v>
      </c>
      <c r="F11" s="139" t="s">
        <v>201</v>
      </c>
      <c r="G11" s="135" t="str">
        <f>IF(F11="да","1",IF(F11="нет","0"))</f>
        <v>1</v>
      </c>
      <c r="H11" s="136">
        <f>IF(F11="да",0.05,IF(F11="нет",0,""))</f>
        <v>0.05</v>
      </c>
    </row>
    <row r="12" spans="1:10" ht="75">
      <c r="A12" s="137" t="s">
        <v>159</v>
      </c>
      <c r="B12" s="133" t="s">
        <v>204</v>
      </c>
      <c r="C12" s="138" t="s">
        <v>205</v>
      </c>
      <c r="D12" s="133" t="s">
        <v>382</v>
      </c>
      <c r="E12" s="279">
        <v>0.25</v>
      </c>
      <c r="F12" s="139" t="s">
        <v>201</v>
      </c>
      <c r="G12" s="135" t="str">
        <f>IF(F12="да","1",IF(F12="нет","0"))</f>
        <v>1</v>
      </c>
      <c r="H12" s="136">
        <f>IF(F12="да",0.05,IF(F12="нет",0,""))</f>
        <v>0.05</v>
      </c>
    </row>
    <row r="13" spans="1:10" ht="90">
      <c r="A13" s="273" t="s">
        <v>160</v>
      </c>
      <c r="B13" s="140" t="s">
        <v>206</v>
      </c>
      <c r="C13" s="274" t="s">
        <v>207</v>
      </c>
      <c r="D13" s="133" t="s">
        <v>382</v>
      </c>
      <c r="E13" s="279">
        <v>0.25</v>
      </c>
      <c r="F13" s="141" t="s">
        <v>201</v>
      </c>
      <c r="G13" s="135" t="str">
        <f>IF(F13="да","1",IF(F13="нет","0"))</f>
        <v>1</v>
      </c>
      <c r="H13" s="136">
        <f>IF(F13="да",0.05,IF(F13="нет",0,""))</f>
        <v>0.05</v>
      </c>
    </row>
    <row r="14" spans="1:10" ht="15.75">
      <c r="A14" s="127"/>
      <c r="B14" s="128" t="s">
        <v>161</v>
      </c>
      <c r="C14" s="128" t="s">
        <v>239</v>
      </c>
      <c r="D14" s="147"/>
      <c r="E14" s="147"/>
      <c r="F14" s="142" t="s">
        <v>73</v>
      </c>
      <c r="G14" s="130">
        <f>G15+G16+G17+G18</f>
        <v>3.75</v>
      </c>
      <c r="H14" s="131">
        <f>H15+H16+H17+H18</f>
        <v>7.5000000000000011E-2</v>
      </c>
    </row>
    <row r="15" spans="1:10" ht="135">
      <c r="A15" s="132" t="s">
        <v>162</v>
      </c>
      <c r="B15" s="138" t="s">
        <v>208</v>
      </c>
      <c r="C15" s="138" t="s">
        <v>383</v>
      </c>
      <c r="D15" s="133" t="s">
        <v>382</v>
      </c>
      <c r="E15" s="280">
        <v>0.4</v>
      </c>
      <c r="F15" s="139" t="s">
        <v>201</v>
      </c>
      <c r="G15" s="135" t="str">
        <f>IF(F15="да","1,25",IF(F15="нет","0"))</f>
        <v>1,25</v>
      </c>
      <c r="H15" s="136">
        <f>IF(F15="да",0.025,IF(F15="нет",0,""))</f>
        <v>2.5000000000000001E-2</v>
      </c>
    </row>
    <row r="16" spans="1:10" ht="135">
      <c r="A16" s="132" t="s">
        <v>163</v>
      </c>
      <c r="B16" s="138" t="s">
        <v>210</v>
      </c>
      <c r="C16" s="138" t="s">
        <v>211</v>
      </c>
      <c r="D16" s="133" t="s">
        <v>382</v>
      </c>
      <c r="E16" s="280">
        <v>0.4</v>
      </c>
      <c r="F16" s="139" t="s">
        <v>209</v>
      </c>
      <c r="G16" s="135" t="str">
        <f>IF(F16="да","1,25",IF(F16="нет","0"))</f>
        <v>0</v>
      </c>
      <c r="H16" s="136">
        <f>IF(F16="да",0.025,IF(F16="нет",0,""))</f>
        <v>0</v>
      </c>
      <c r="I16" s="143"/>
      <c r="J16" s="143"/>
    </row>
    <row r="17" spans="1:9" ht="105">
      <c r="A17" s="137" t="s">
        <v>164</v>
      </c>
      <c r="B17" s="133" t="s">
        <v>212</v>
      </c>
      <c r="C17" s="138" t="s">
        <v>213</v>
      </c>
      <c r="D17" s="133" t="s">
        <v>382</v>
      </c>
      <c r="E17" s="280">
        <v>0.1</v>
      </c>
      <c r="F17" s="139" t="s">
        <v>201</v>
      </c>
      <c r="G17" s="135" t="str">
        <f>IF(F17="да","1,25",IF(F17="нет","0"))</f>
        <v>1,25</v>
      </c>
      <c r="H17" s="136">
        <f>IF(F17="да",0.025,IF(F17="нет",0,""))</f>
        <v>2.5000000000000001E-2</v>
      </c>
    </row>
    <row r="18" spans="1:9" ht="105">
      <c r="A18" s="137" t="s">
        <v>165</v>
      </c>
      <c r="B18" s="133" t="s">
        <v>214</v>
      </c>
      <c r="C18" s="133" t="s">
        <v>215</v>
      </c>
      <c r="D18" s="133" t="s">
        <v>382</v>
      </c>
      <c r="E18" s="278">
        <v>0.1</v>
      </c>
      <c r="F18" s="139" t="s">
        <v>201</v>
      </c>
      <c r="G18" s="135" t="str">
        <f>IF(F18="да","1,25",IF(F18="нет","0"))</f>
        <v>1,25</v>
      </c>
      <c r="H18" s="136">
        <f>IF(F18="да",0.025,IF(F18="нет",0,""))</f>
        <v>2.5000000000000001E-2</v>
      </c>
    </row>
    <row r="19" spans="1:9" ht="33">
      <c r="A19" s="125"/>
      <c r="B19" s="125" t="s">
        <v>166</v>
      </c>
      <c r="C19" s="125"/>
      <c r="D19" s="125"/>
      <c r="E19" s="125"/>
      <c r="F19" s="144"/>
      <c r="G19" s="144"/>
      <c r="H19" s="145"/>
    </row>
    <row r="20" spans="1:9" ht="31.5">
      <c r="A20" s="146"/>
      <c r="B20" s="147" t="s">
        <v>167</v>
      </c>
      <c r="C20" s="146" t="s">
        <v>384</v>
      </c>
      <c r="D20" s="146"/>
      <c r="E20" s="146"/>
      <c r="F20" s="129" t="s">
        <v>73</v>
      </c>
      <c r="G20" s="148">
        <f>G21+G22+G23</f>
        <v>3</v>
      </c>
      <c r="H20" s="149">
        <f>H21+H22+H23</f>
        <v>0.2</v>
      </c>
    </row>
    <row r="21" spans="1:9" ht="90">
      <c r="A21" s="137" t="s">
        <v>168</v>
      </c>
      <c r="B21" s="138" t="s">
        <v>216</v>
      </c>
      <c r="C21" s="138" t="s">
        <v>217</v>
      </c>
      <c r="D21" s="133" t="s">
        <v>382</v>
      </c>
      <c r="E21" s="280">
        <v>0.4</v>
      </c>
      <c r="F21" s="139" t="s">
        <v>201</v>
      </c>
      <c r="G21" s="135" t="str">
        <f>IF(F21="да","1",IF(F21="нет","0"))</f>
        <v>1</v>
      </c>
      <c r="H21" s="150">
        <f>IF(F21="да",0.08,IF(F21="нет",0,""))</f>
        <v>0.08</v>
      </c>
    </row>
    <row r="22" spans="1:9" ht="105">
      <c r="A22" s="152" t="s">
        <v>169</v>
      </c>
      <c r="B22" s="275" t="s">
        <v>218</v>
      </c>
      <c r="C22" s="275" t="s">
        <v>219</v>
      </c>
      <c r="D22" s="275" t="s">
        <v>385</v>
      </c>
      <c r="E22" s="280">
        <v>0.4</v>
      </c>
      <c r="F22" s="153" t="s">
        <v>201</v>
      </c>
      <c r="G22" s="135" t="str">
        <f>IF(F22="да","1",IF(F22="нет","0"))</f>
        <v>1</v>
      </c>
      <c r="H22" s="136">
        <f>IF(F22="да",0.08,IF(F22="нет",0,""))</f>
        <v>0.08</v>
      </c>
    </row>
    <row r="23" spans="1:9" ht="300">
      <c r="A23" s="137" t="s">
        <v>170</v>
      </c>
      <c r="B23" s="138" t="s">
        <v>220</v>
      </c>
      <c r="C23" s="138" t="s">
        <v>221</v>
      </c>
      <c r="D23" s="133" t="s">
        <v>382</v>
      </c>
      <c r="E23" s="280">
        <v>0.2</v>
      </c>
      <c r="F23" s="139" t="s">
        <v>201</v>
      </c>
      <c r="G23" s="135" t="str">
        <f>IF(F23="да","1",IF(F23="нет","0"))</f>
        <v>1</v>
      </c>
      <c r="H23" s="136">
        <f>IF(F23="да",0.04,IF(F23="нет",0,""))</f>
        <v>0.04</v>
      </c>
    </row>
    <row r="24" spans="1:9" ht="15.75">
      <c r="A24" s="154"/>
      <c r="B24" s="155" t="s">
        <v>171</v>
      </c>
      <c r="C24" s="156" t="s">
        <v>386</v>
      </c>
      <c r="D24" s="156"/>
      <c r="E24" s="156"/>
      <c r="F24" s="129" t="s">
        <v>73</v>
      </c>
      <c r="G24" s="157">
        <f>G25+G26+G27</f>
        <v>2.2209333333333334</v>
      </c>
      <c r="H24" s="131">
        <f>H25+H26+H27</f>
        <v>0.37015555555555552</v>
      </c>
    </row>
    <row r="25" spans="1:9" ht="90">
      <c r="A25" s="137" t="s">
        <v>172</v>
      </c>
      <c r="B25" s="138" t="s">
        <v>222</v>
      </c>
      <c r="C25" s="138" t="s">
        <v>223</v>
      </c>
      <c r="D25" s="133" t="s">
        <v>382</v>
      </c>
      <c r="E25" s="280">
        <v>0.3</v>
      </c>
      <c r="F25" s="158">
        <v>100</v>
      </c>
      <c r="G25" s="159">
        <f>F25/100</f>
        <v>1</v>
      </c>
      <c r="H25" s="160">
        <f>50%/3*G25</f>
        <v>0.16666666666666666</v>
      </c>
      <c r="I25" s="143"/>
    </row>
    <row r="26" spans="1:9" ht="105">
      <c r="A26" s="137" t="s">
        <v>173</v>
      </c>
      <c r="B26" s="138" t="s">
        <v>224</v>
      </c>
      <c r="C26" s="151" t="s">
        <v>225</v>
      </c>
      <c r="D26" s="133" t="s">
        <v>382</v>
      </c>
      <c r="E26" s="281">
        <v>0.4</v>
      </c>
      <c r="F26" s="158">
        <v>28.57</v>
      </c>
      <c r="G26" s="159">
        <f>F26/100</f>
        <v>0.28570000000000001</v>
      </c>
      <c r="H26" s="160">
        <f>50%/3*G26</f>
        <v>4.7616666666666668E-2</v>
      </c>
      <c r="I26" s="143"/>
    </row>
    <row r="27" spans="1:9" ht="165">
      <c r="A27" s="375" t="s">
        <v>226</v>
      </c>
      <c r="B27" s="378" t="s">
        <v>227</v>
      </c>
      <c r="C27" s="138" t="s">
        <v>387</v>
      </c>
      <c r="D27" s="138"/>
      <c r="E27" s="280">
        <v>0.3</v>
      </c>
      <c r="F27" s="158">
        <f>(F28+F29+F30)/3</f>
        <v>93.523333333333326</v>
      </c>
      <c r="G27" s="159">
        <f>F27/100</f>
        <v>0.93523333333333325</v>
      </c>
      <c r="H27" s="160">
        <f>50%/3*G27</f>
        <v>0.15587222222222219</v>
      </c>
    </row>
    <row r="28" spans="1:9" ht="75">
      <c r="A28" s="376"/>
      <c r="B28" s="379"/>
      <c r="C28" s="138" t="s">
        <v>228</v>
      </c>
      <c r="D28" s="133" t="s">
        <v>382</v>
      </c>
      <c r="E28" s="138"/>
      <c r="F28" s="158">
        <v>83.33</v>
      </c>
      <c r="G28" s="159" t="s">
        <v>72</v>
      </c>
      <c r="H28" s="160" t="s">
        <v>72</v>
      </c>
    </row>
    <row r="29" spans="1:9" ht="45">
      <c r="A29" s="376"/>
      <c r="B29" s="379"/>
      <c r="C29" s="138" t="s">
        <v>229</v>
      </c>
      <c r="D29" s="275" t="s">
        <v>385</v>
      </c>
      <c r="E29" s="138"/>
      <c r="F29" s="158">
        <v>97.24</v>
      </c>
      <c r="G29" s="159" t="s">
        <v>72</v>
      </c>
      <c r="H29" s="160" t="s">
        <v>72</v>
      </c>
    </row>
    <row r="30" spans="1:9" ht="60">
      <c r="A30" s="377"/>
      <c r="B30" s="380"/>
      <c r="C30" s="138" t="s">
        <v>388</v>
      </c>
      <c r="D30" s="275" t="s">
        <v>385</v>
      </c>
      <c r="E30" s="138"/>
      <c r="F30" s="158">
        <v>100</v>
      </c>
      <c r="G30" s="159" t="s">
        <v>73</v>
      </c>
      <c r="H30" s="160" t="s">
        <v>73</v>
      </c>
    </row>
    <row r="31" spans="1:9" ht="15.75">
      <c r="A31" s="161"/>
      <c r="B31" s="161"/>
      <c r="C31" s="162" t="s">
        <v>174</v>
      </c>
      <c r="D31" s="162"/>
      <c r="E31" s="162"/>
      <c r="F31" s="163" t="s">
        <v>73</v>
      </c>
      <c r="G31" s="164">
        <f>G24+G20+G14+G9</f>
        <v>11.970933333333333</v>
      </c>
      <c r="H31" s="165">
        <f>H24+H20+H14+H9</f>
        <v>0.7951555555555555</v>
      </c>
    </row>
    <row r="32" spans="1:9">
      <c r="A32" s="166"/>
      <c r="B32" s="166"/>
      <c r="C32" s="167"/>
      <c r="D32" s="167"/>
      <c r="E32" s="167"/>
      <c r="F32" s="168"/>
      <c r="G32" s="169"/>
      <c r="H32" s="170"/>
    </row>
    <row r="33" spans="1:8">
      <c r="A33" s="166"/>
      <c r="B33" s="166" t="s">
        <v>230</v>
      </c>
      <c r="C33" s="167"/>
      <c r="D33" s="167"/>
      <c r="E33" s="167"/>
      <c r="F33" s="168"/>
      <c r="G33" s="169"/>
      <c r="H33" s="170"/>
    </row>
    <row r="34" spans="1:8">
      <c r="A34" s="166"/>
      <c r="B34" s="381" t="s">
        <v>231</v>
      </c>
      <c r="C34" s="381"/>
      <c r="D34" s="381"/>
      <c r="E34" s="381"/>
      <c r="F34" s="381"/>
      <c r="G34" s="381"/>
      <c r="H34" s="381"/>
    </row>
    <row r="35" spans="1:8">
      <c r="A35" s="166"/>
      <c r="B35" s="382" t="s">
        <v>232</v>
      </c>
      <c r="C35" s="382"/>
      <c r="D35" s="382"/>
      <c r="E35" s="382"/>
      <c r="F35" s="382"/>
      <c r="G35" s="382"/>
      <c r="H35" s="382"/>
    </row>
    <row r="36" spans="1:8" ht="68.25" customHeight="1">
      <c r="A36" s="368" t="s">
        <v>175</v>
      </c>
      <c r="B36" s="369"/>
      <c r="C36" s="370"/>
      <c r="D36" s="271"/>
      <c r="E36" s="271"/>
      <c r="F36" s="371" t="str">
        <f>IF(0.85&lt;=H31,'[1]Соответствие баллов'!B7,IF(0.7&lt;=H31,'[1]Соответствие баллов'!B8,IF(0.5&lt;=H31,'[1]Соответствие баллов'!B9,IF(H31&lt;0.5,'[1]Соответствие баллов'!B10))))</f>
        <v>Умеренно эффективна</v>
      </c>
      <c r="G36" s="371"/>
      <c r="H36" s="372"/>
    </row>
  </sheetData>
  <mergeCells count="8">
    <mergeCell ref="A36:C36"/>
    <mergeCell ref="F36:H36"/>
    <mergeCell ref="F2:H2"/>
    <mergeCell ref="A4:H4"/>
    <mergeCell ref="A27:A30"/>
    <mergeCell ref="B27:B30"/>
    <mergeCell ref="B34:H34"/>
    <mergeCell ref="B35:H35"/>
  </mergeCells>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F13"/>
  <sheetViews>
    <sheetView view="pageBreakPreview" zoomScale="115" zoomScaleSheetLayoutView="115" workbookViewId="0">
      <selection activeCell="C10" sqref="C10:F10"/>
    </sheetView>
  </sheetViews>
  <sheetFormatPr defaultColWidth="9.140625" defaultRowHeight="15"/>
  <cols>
    <col min="1" max="1" width="14" style="109" customWidth="1"/>
    <col min="2" max="2" width="27.85546875" style="109" customWidth="1"/>
    <col min="3" max="3" width="16.85546875" style="109" customWidth="1"/>
    <col min="4" max="4" width="14.5703125" style="109" customWidth="1"/>
    <col min="5" max="5" width="9.85546875" style="109" customWidth="1"/>
    <col min="6" max="6" width="19.140625" style="109" customWidth="1"/>
    <col min="7" max="7" width="11.5703125" style="109" customWidth="1"/>
    <col min="8" max="8" width="11.42578125" style="109" customWidth="1"/>
    <col min="9" max="16384" width="9.140625" style="109"/>
  </cols>
  <sheetData>
    <row r="2" spans="1:6" ht="15" customHeight="1">
      <c r="D2" s="384" t="s">
        <v>233</v>
      </c>
      <c r="E2" s="384"/>
      <c r="F2" s="384"/>
    </row>
    <row r="3" spans="1:6" ht="15" customHeight="1">
      <c r="D3" s="110"/>
      <c r="E3" s="110"/>
      <c r="F3" s="110"/>
    </row>
    <row r="4" spans="1:6" ht="27">
      <c r="A4" s="385" t="s">
        <v>234</v>
      </c>
      <c r="B4" s="385"/>
      <c r="C4" s="385"/>
      <c r="D4" s="385"/>
      <c r="E4" s="385"/>
      <c r="F4" s="385"/>
    </row>
    <row r="5" spans="1:6" ht="8.25" customHeight="1"/>
    <row r="6" spans="1:6" ht="50.25" customHeight="1">
      <c r="A6" s="111" t="s">
        <v>176</v>
      </c>
      <c r="B6" s="111" t="s">
        <v>177</v>
      </c>
      <c r="C6" s="386" t="s">
        <v>235</v>
      </c>
      <c r="D6" s="387"/>
      <c r="E6" s="387"/>
      <c r="F6" s="388"/>
    </row>
    <row r="7" spans="1:6" ht="52.5" customHeight="1">
      <c r="A7" s="111" t="s">
        <v>178</v>
      </c>
      <c r="B7" s="112" t="s">
        <v>179</v>
      </c>
      <c r="C7" s="383" t="s">
        <v>180</v>
      </c>
      <c r="D7" s="383"/>
      <c r="E7" s="383"/>
      <c r="F7" s="383"/>
    </row>
    <row r="8" spans="1:6" ht="125.25" customHeight="1">
      <c r="A8" s="111" t="s">
        <v>181</v>
      </c>
      <c r="B8" s="112" t="s">
        <v>182</v>
      </c>
      <c r="C8" s="383" t="s">
        <v>236</v>
      </c>
      <c r="D8" s="383"/>
      <c r="E8" s="383"/>
      <c r="F8" s="383"/>
    </row>
    <row r="9" spans="1:6" ht="137.25" customHeight="1">
      <c r="A9" s="111" t="s">
        <v>183</v>
      </c>
      <c r="B9" s="112" t="s">
        <v>184</v>
      </c>
      <c r="C9" s="383" t="s">
        <v>237</v>
      </c>
      <c r="D9" s="383"/>
      <c r="E9" s="383"/>
      <c r="F9" s="383"/>
    </row>
    <row r="10" spans="1:6" ht="108" customHeight="1">
      <c r="A10" s="111" t="s">
        <v>185</v>
      </c>
      <c r="B10" s="112" t="s">
        <v>186</v>
      </c>
      <c r="C10" s="383" t="s">
        <v>238</v>
      </c>
      <c r="D10" s="383"/>
      <c r="E10" s="383"/>
      <c r="F10" s="383"/>
    </row>
    <row r="11" spans="1:6" ht="109.5" customHeight="1">
      <c r="A11" s="111" t="s">
        <v>187</v>
      </c>
      <c r="B11" s="112" t="s">
        <v>188</v>
      </c>
      <c r="C11" s="383" t="s">
        <v>189</v>
      </c>
      <c r="D11" s="383"/>
      <c r="E11" s="383"/>
      <c r="F11" s="383"/>
    </row>
    <row r="12" spans="1:6" ht="14.25" customHeight="1">
      <c r="A12" s="113"/>
      <c r="B12" s="114"/>
      <c r="C12" s="115"/>
      <c r="D12" s="115"/>
      <c r="E12" s="115"/>
      <c r="F12" s="115"/>
    </row>
    <row r="13" spans="1:6" ht="18.75">
      <c r="F13" s="116"/>
    </row>
  </sheetData>
  <mergeCells count="8">
    <mergeCell ref="C10:F10"/>
    <mergeCell ref="C11:F11"/>
    <mergeCell ref="D2:F2"/>
    <mergeCell ref="A4:F4"/>
    <mergeCell ref="C6:F6"/>
    <mergeCell ref="C7:F7"/>
    <mergeCell ref="C8:F8"/>
    <mergeCell ref="C9:F9"/>
  </mergeCells>
  <pageMargins left="0.78740157480314965" right="0.59055118110236227" top="0.55118110236220474" bottom="0.15748031496062992"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4"/>
  <sheetViews>
    <sheetView view="pageBreakPreview" topLeftCell="B16" zoomScale="80" zoomScaleNormal="80" zoomScaleSheetLayoutView="80" workbookViewId="0">
      <selection activeCell="L42" sqref="L42"/>
    </sheetView>
  </sheetViews>
  <sheetFormatPr defaultColWidth="9.140625" defaultRowHeight="15"/>
  <cols>
    <col min="1" max="1" width="9.140625" style="67"/>
    <col min="2" max="2" width="39.42578125" style="13" customWidth="1"/>
    <col min="3" max="3" width="22.42578125" style="13" customWidth="1"/>
    <col min="4" max="4" width="17.85546875" style="13" customWidth="1"/>
    <col min="5" max="5" width="31.42578125" style="13" customWidth="1"/>
    <col min="6" max="6" width="12.5703125" style="13" customWidth="1"/>
    <col min="7" max="7" width="12.42578125" style="13" customWidth="1"/>
    <col min="8" max="8" width="15.140625" style="13" customWidth="1"/>
    <col min="9" max="9" width="12.140625" style="13" customWidth="1"/>
    <col min="10" max="10" width="15" style="13" customWidth="1"/>
    <col min="11" max="11" width="15.42578125" style="13" customWidth="1"/>
    <col min="12" max="14" width="9.140625" style="13"/>
    <col min="15" max="15" width="8.5703125" style="13" customWidth="1"/>
    <col min="16" max="16" width="9.140625" style="13" hidden="1" customWidth="1"/>
    <col min="17" max="16384" width="9.140625" style="13"/>
  </cols>
  <sheetData>
    <row r="1" spans="1:16" ht="24" customHeight="1">
      <c r="A1" s="10"/>
      <c r="B1" s="11"/>
      <c r="C1" s="11"/>
      <c r="D1" s="11"/>
      <c r="E1" s="11"/>
      <c r="F1" s="11"/>
      <c r="G1" s="11"/>
      <c r="H1" s="11"/>
      <c r="I1" s="11"/>
      <c r="J1" s="12"/>
      <c r="K1" s="389" t="s">
        <v>44</v>
      </c>
      <c r="L1" s="390"/>
      <c r="M1" s="390"/>
      <c r="N1" s="390"/>
      <c r="O1" s="390"/>
    </row>
    <row r="2" spans="1:16" ht="20.100000000000001" customHeight="1">
      <c r="A2" s="10"/>
      <c r="B2" s="11"/>
      <c r="C2" s="11"/>
      <c r="D2" s="11"/>
      <c r="E2" s="11"/>
      <c r="F2" s="11"/>
      <c r="G2" s="11"/>
      <c r="H2" s="11"/>
      <c r="I2" s="391" t="s">
        <v>45</v>
      </c>
      <c r="J2" s="390"/>
      <c r="K2" s="390"/>
      <c r="L2" s="390"/>
      <c r="M2" s="390"/>
      <c r="N2" s="390"/>
      <c r="O2" s="390"/>
    </row>
    <row r="3" spans="1:16" ht="35.1" customHeight="1">
      <c r="A3" s="10"/>
      <c r="B3" s="11"/>
      <c r="C3" s="11"/>
      <c r="D3" s="11"/>
      <c r="E3" s="11"/>
      <c r="F3" s="11"/>
      <c r="G3" s="11"/>
      <c r="H3" s="11"/>
      <c r="I3" s="11"/>
      <c r="J3" s="14"/>
      <c r="K3" s="15"/>
      <c r="L3" s="15"/>
      <c r="M3" s="15"/>
      <c r="N3" s="15"/>
      <c r="O3" s="16" t="s">
        <v>46</v>
      </c>
    </row>
    <row r="4" spans="1:16" ht="27.6" customHeight="1">
      <c r="A4" s="10"/>
      <c r="B4" s="11"/>
      <c r="C4" s="11"/>
      <c r="D4" s="11"/>
      <c r="E4" s="11"/>
      <c r="F4" s="11"/>
      <c r="G4" s="11"/>
      <c r="H4" s="11"/>
      <c r="I4" s="11"/>
      <c r="J4" s="12"/>
      <c r="K4" s="15"/>
      <c r="L4" s="15"/>
      <c r="M4" s="15"/>
      <c r="N4" s="15"/>
      <c r="O4" s="16" t="s">
        <v>47</v>
      </c>
    </row>
    <row r="5" spans="1:16" ht="18" hidden="1" customHeight="1">
      <c r="A5" s="10"/>
      <c r="B5" s="11"/>
      <c r="C5" s="11"/>
      <c r="D5" s="11"/>
      <c r="E5" s="11"/>
      <c r="F5" s="11"/>
      <c r="G5" s="11"/>
      <c r="H5" s="11"/>
      <c r="I5" s="11"/>
      <c r="J5" s="17"/>
      <c r="K5" s="18"/>
      <c r="L5" s="18"/>
      <c r="M5" s="18"/>
      <c r="N5" s="18"/>
      <c r="O5" s="18"/>
    </row>
    <row r="6" spans="1:16" ht="26.1" hidden="1" customHeight="1">
      <c r="A6" s="10"/>
      <c r="B6" s="11"/>
      <c r="C6" s="11"/>
      <c r="D6" s="11"/>
      <c r="E6" s="11"/>
      <c r="F6" s="11"/>
      <c r="G6" s="11"/>
      <c r="H6" s="11"/>
      <c r="I6" s="11"/>
      <c r="J6" s="19"/>
      <c r="K6" s="11"/>
      <c r="L6" s="11"/>
      <c r="M6" s="11"/>
      <c r="N6" s="11"/>
      <c r="O6" s="11"/>
    </row>
    <row r="7" spans="1:16" ht="34.35" customHeight="1">
      <c r="A7" s="392" t="s">
        <v>48</v>
      </c>
      <c r="B7" s="392"/>
      <c r="C7" s="392"/>
      <c r="D7" s="392"/>
      <c r="E7" s="392"/>
      <c r="F7" s="392"/>
      <c r="G7" s="392"/>
      <c r="H7" s="392"/>
      <c r="I7" s="392"/>
      <c r="J7" s="392"/>
      <c r="K7" s="392"/>
      <c r="L7" s="392"/>
      <c r="M7" s="392"/>
      <c r="N7" s="392"/>
      <c r="O7" s="392"/>
    </row>
    <row r="8" spans="1:16" ht="23.45" customHeight="1">
      <c r="A8" s="393" t="s">
        <v>49</v>
      </c>
      <c r="B8" s="393"/>
      <c r="C8" s="393"/>
      <c r="D8" s="393"/>
      <c r="E8" s="393"/>
      <c r="F8" s="393"/>
      <c r="G8" s="393"/>
      <c r="H8" s="393"/>
      <c r="I8" s="393"/>
      <c r="J8" s="393"/>
      <c r="K8" s="393"/>
      <c r="L8" s="393"/>
      <c r="M8" s="393"/>
      <c r="N8" s="393"/>
      <c r="O8" s="393"/>
    </row>
    <row r="9" spans="1:16" ht="79.5" customHeight="1">
      <c r="A9" s="394" t="s">
        <v>50</v>
      </c>
      <c r="B9" s="394" t="s">
        <v>51</v>
      </c>
      <c r="C9" s="394" t="s">
        <v>52</v>
      </c>
      <c r="D9" s="394" t="s">
        <v>53</v>
      </c>
      <c r="E9" s="394" t="s">
        <v>54</v>
      </c>
      <c r="F9" s="394" t="s">
        <v>5</v>
      </c>
      <c r="G9" s="394" t="s">
        <v>55</v>
      </c>
      <c r="H9" s="394" t="s">
        <v>56</v>
      </c>
      <c r="I9" s="394"/>
      <c r="J9" s="394"/>
      <c r="K9" s="394"/>
      <c r="L9" s="394" t="s">
        <v>57</v>
      </c>
      <c r="M9" s="394"/>
      <c r="N9" s="394"/>
      <c r="O9" s="394"/>
    </row>
    <row r="10" spans="1:16">
      <c r="A10" s="394"/>
      <c r="B10" s="394"/>
      <c r="C10" s="394"/>
      <c r="D10" s="394"/>
      <c r="E10" s="394"/>
      <c r="F10" s="394"/>
      <c r="G10" s="394"/>
      <c r="H10" s="394" t="s">
        <v>58</v>
      </c>
      <c r="I10" s="394" t="s">
        <v>59</v>
      </c>
      <c r="J10" s="394"/>
      <c r="K10" s="394"/>
      <c r="L10" s="394"/>
      <c r="M10" s="394"/>
      <c r="N10" s="394"/>
      <c r="O10" s="394"/>
    </row>
    <row r="11" spans="1:16" ht="24">
      <c r="A11" s="394"/>
      <c r="B11" s="394"/>
      <c r="C11" s="394"/>
      <c r="D11" s="394"/>
      <c r="E11" s="394"/>
      <c r="F11" s="394"/>
      <c r="G11" s="394"/>
      <c r="H11" s="394"/>
      <c r="I11" s="20" t="s">
        <v>24</v>
      </c>
      <c r="J11" s="20" t="s">
        <v>60</v>
      </c>
      <c r="K11" s="20" t="s">
        <v>23</v>
      </c>
      <c r="L11" s="20">
        <v>1</v>
      </c>
      <c r="M11" s="20">
        <v>2</v>
      </c>
      <c r="N11" s="20">
        <v>3</v>
      </c>
      <c r="O11" s="20">
        <v>4</v>
      </c>
    </row>
    <row r="12" spans="1:16">
      <c r="A12" s="20">
        <v>1</v>
      </c>
      <c r="B12" s="20">
        <v>2</v>
      </c>
      <c r="C12" s="20">
        <v>3</v>
      </c>
      <c r="D12" s="20">
        <v>4</v>
      </c>
      <c r="E12" s="20">
        <v>5</v>
      </c>
      <c r="F12" s="20">
        <v>6</v>
      </c>
      <c r="G12" s="20">
        <v>7</v>
      </c>
      <c r="H12" s="20">
        <v>8</v>
      </c>
      <c r="I12" s="20">
        <v>9</v>
      </c>
      <c r="J12" s="20">
        <v>10</v>
      </c>
      <c r="K12" s="20">
        <v>11</v>
      </c>
      <c r="L12" s="20">
        <v>12</v>
      </c>
      <c r="M12" s="20">
        <v>13</v>
      </c>
      <c r="N12" s="20">
        <v>14</v>
      </c>
      <c r="O12" s="20">
        <v>15</v>
      </c>
    </row>
    <row r="13" spans="1:16" ht="14.45" customHeight="1" thickBot="1">
      <c r="A13" s="20"/>
      <c r="B13" s="399" t="s">
        <v>27</v>
      </c>
      <c r="C13" s="400"/>
      <c r="D13" s="401"/>
      <c r="E13" s="401"/>
      <c r="F13" s="401"/>
      <c r="G13" s="401"/>
      <c r="H13" s="401"/>
      <c r="I13" s="401"/>
      <c r="J13" s="401"/>
      <c r="K13" s="401"/>
      <c r="L13" s="401"/>
      <c r="M13" s="401"/>
      <c r="N13" s="401"/>
      <c r="O13" s="401"/>
      <c r="P13" s="402"/>
    </row>
    <row r="14" spans="1:16" ht="36.6" customHeight="1">
      <c r="A14" s="403" t="s">
        <v>61</v>
      </c>
      <c r="B14" s="406" t="s">
        <v>62</v>
      </c>
      <c r="C14" s="21" t="s">
        <v>63</v>
      </c>
      <c r="D14" s="22" t="s">
        <v>64</v>
      </c>
      <c r="E14" s="409" t="s">
        <v>17</v>
      </c>
      <c r="F14" s="410" t="s">
        <v>65</v>
      </c>
      <c r="G14" s="409" t="s">
        <v>66</v>
      </c>
      <c r="H14" s="23">
        <f>SUM(I14:K14)</f>
        <v>10537.8</v>
      </c>
      <c r="I14" s="24">
        <v>0</v>
      </c>
      <c r="J14" s="25">
        <v>7011.1</v>
      </c>
      <c r="K14" s="23">
        <v>3526.7</v>
      </c>
      <c r="L14" s="21"/>
      <c r="M14" s="21"/>
      <c r="N14" s="21"/>
      <c r="O14" s="21"/>
      <c r="P14" s="26"/>
    </row>
    <row r="15" spans="1:16" ht="27.6" customHeight="1">
      <c r="A15" s="404"/>
      <c r="B15" s="407"/>
      <c r="C15" s="27" t="s">
        <v>67</v>
      </c>
      <c r="D15" s="27" t="s">
        <v>68</v>
      </c>
      <c r="E15" s="404"/>
      <c r="F15" s="404"/>
      <c r="G15" s="404"/>
      <c r="H15" s="28">
        <f>SUM(I15:K15)</f>
        <v>600</v>
      </c>
      <c r="I15" s="28">
        <v>0</v>
      </c>
      <c r="J15" s="28">
        <v>0</v>
      </c>
      <c r="K15" s="28">
        <v>600</v>
      </c>
      <c r="L15" s="21"/>
      <c r="M15" s="21"/>
      <c r="N15" s="27"/>
      <c r="O15" s="21"/>
      <c r="P15" s="26"/>
    </row>
    <row r="16" spans="1:16" ht="26.1" customHeight="1">
      <c r="A16" s="405"/>
      <c r="B16" s="408"/>
      <c r="C16" s="27" t="s">
        <v>69</v>
      </c>
      <c r="D16" s="27" t="s">
        <v>70</v>
      </c>
      <c r="E16" s="405"/>
      <c r="F16" s="405"/>
      <c r="G16" s="405"/>
      <c r="H16" s="28">
        <f>SUM(I16:K16)</f>
        <v>1650.1</v>
      </c>
      <c r="I16" s="28">
        <v>0</v>
      </c>
      <c r="J16" s="28">
        <v>0</v>
      </c>
      <c r="K16" s="28">
        <v>1650.1</v>
      </c>
      <c r="L16" s="21"/>
      <c r="M16" s="21"/>
      <c r="N16" s="27"/>
      <c r="O16" s="21"/>
      <c r="P16" s="26"/>
    </row>
    <row r="17" spans="1:16" ht="50.45" customHeight="1">
      <c r="A17" s="27"/>
      <c r="B17" s="29" t="s">
        <v>71</v>
      </c>
      <c r="C17" s="21" t="s">
        <v>63</v>
      </c>
      <c r="D17" s="22" t="s">
        <v>64</v>
      </c>
      <c r="E17" s="27" t="s">
        <v>72</v>
      </c>
      <c r="F17" s="27" t="s">
        <v>72</v>
      </c>
      <c r="G17" s="21" t="s">
        <v>66</v>
      </c>
      <c r="H17" s="30" t="s">
        <v>72</v>
      </c>
      <c r="I17" s="30" t="s">
        <v>73</v>
      </c>
      <c r="J17" s="30" t="s">
        <v>72</v>
      </c>
      <c r="K17" s="30" t="s">
        <v>72</v>
      </c>
      <c r="L17" s="21" t="s">
        <v>74</v>
      </c>
      <c r="M17" s="21" t="s">
        <v>74</v>
      </c>
      <c r="N17" s="27"/>
      <c r="O17" s="21" t="s">
        <v>74</v>
      </c>
      <c r="P17" s="26"/>
    </row>
    <row r="18" spans="1:16" ht="38.1" customHeight="1">
      <c r="A18" s="31"/>
      <c r="B18" s="32" t="s">
        <v>75</v>
      </c>
      <c r="C18" s="27" t="s">
        <v>67</v>
      </c>
      <c r="D18" s="27" t="s">
        <v>68</v>
      </c>
      <c r="E18" s="27" t="s">
        <v>72</v>
      </c>
      <c r="F18" s="27" t="s">
        <v>72</v>
      </c>
      <c r="G18" s="21" t="s">
        <v>66</v>
      </c>
      <c r="H18" s="30" t="s">
        <v>72</v>
      </c>
      <c r="I18" s="30" t="s">
        <v>73</v>
      </c>
      <c r="J18" s="30" t="s">
        <v>72</v>
      </c>
      <c r="K18" s="30" t="s">
        <v>72</v>
      </c>
      <c r="L18" s="21" t="s">
        <v>74</v>
      </c>
      <c r="M18" s="21" t="s">
        <v>74</v>
      </c>
      <c r="N18" s="27"/>
      <c r="O18" s="21" t="s">
        <v>74</v>
      </c>
      <c r="P18" s="26"/>
    </row>
    <row r="19" spans="1:16" ht="62.85" customHeight="1">
      <c r="A19" s="31"/>
      <c r="B19" s="32" t="s">
        <v>76</v>
      </c>
      <c r="C19" s="27" t="s">
        <v>69</v>
      </c>
      <c r="D19" s="27" t="s">
        <v>70</v>
      </c>
      <c r="E19" s="27" t="s">
        <v>72</v>
      </c>
      <c r="F19" s="27" t="s">
        <v>72</v>
      </c>
      <c r="G19" s="21" t="s">
        <v>77</v>
      </c>
      <c r="H19" s="30" t="s">
        <v>72</v>
      </c>
      <c r="I19" s="30" t="s">
        <v>73</v>
      </c>
      <c r="J19" s="30" t="s">
        <v>72</v>
      </c>
      <c r="K19" s="30" t="s">
        <v>72</v>
      </c>
      <c r="L19" s="21"/>
      <c r="M19" s="21"/>
      <c r="N19" s="21" t="s">
        <v>74</v>
      </c>
      <c r="O19" s="21"/>
      <c r="P19" s="26"/>
    </row>
    <row r="20" spans="1:16" ht="72.599999999999994" customHeight="1">
      <c r="A20" s="27" t="s">
        <v>78</v>
      </c>
      <c r="B20" s="33" t="s">
        <v>79</v>
      </c>
      <c r="C20" s="21" t="s">
        <v>63</v>
      </c>
      <c r="D20" s="22" t="s">
        <v>64</v>
      </c>
      <c r="E20" s="27" t="s">
        <v>17</v>
      </c>
      <c r="F20" s="34" t="s">
        <v>65</v>
      </c>
      <c r="G20" s="27" t="s">
        <v>66</v>
      </c>
      <c r="H20" s="35">
        <f>SUM(I20:K20)</f>
        <v>3423.2999999999997</v>
      </c>
      <c r="I20" s="28">
        <v>0</v>
      </c>
      <c r="J20" s="28">
        <f>J21</f>
        <v>2433.6999999999998</v>
      </c>
      <c r="K20" s="28">
        <f>K21</f>
        <v>989.6</v>
      </c>
      <c r="L20" s="21"/>
      <c r="M20" s="21"/>
      <c r="N20" s="21"/>
      <c r="O20" s="21"/>
      <c r="P20" s="26"/>
    </row>
    <row r="21" spans="1:16" ht="107.85" customHeight="1">
      <c r="A21" s="36" t="s">
        <v>80</v>
      </c>
      <c r="B21" s="37" t="s">
        <v>81</v>
      </c>
      <c r="C21" s="21" t="s">
        <v>63</v>
      </c>
      <c r="D21" s="22" t="s">
        <v>64</v>
      </c>
      <c r="E21" s="27" t="s">
        <v>72</v>
      </c>
      <c r="F21" s="34" t="s">
        <v>65</v>
      </c>
      <c r="G21" s="27" t="s">
        <v>66</v>
      </c>
      <c r="H21" s="35">
        <f>SUM(I21:K21)</f>
        <v>3423.2999999999997</v>
      </c>
      <c r="I21" s="28">
        <v>0</v>
      </c>
      <c r="J21" s="38">
        <v>2433.6999999999998</v>
      </c>
      <c r="K21" s="38">
        <v>989.6</v>
      </c>
      <c r="L21" s="21"/>
      <c r="M21" s="21"/>
      <c r="N21" s="21"/>
      <c r="O21" s="21"/>
      <c r="P21" s="26"/>
    </row>
    <row r="22" spans="1:16" ht="49.5" customHeight="1">
      <c r="A22" s="39"/>
      <c r="B22" s="29" t="s">
        <v>82</v>
      </c>
      <c r="C22" s="21" t="s">
        <v>63</v>
      </c>
      <c r="D22" s="22" t="s">
        <v>64</v>
      </c>
      <c r="E22" s="27" t="s">
        <v>72</v>
      </c>
      <c r="F22" s="27" t="s">
        <v>72</v>
      </c>
      <c r="G22" s="27" t="s">
        <v>66</v>
      </c>
      <c r="H22" s="27" t="s">
        <v>72</v>
      </c>
      <c r="I22" s="27" t="s">
        <v>73</v>
      </c>
      <c r="J22" s="27" t="s">
        <v>72</v>
      </c>
      <c r="K22" s="27" t="s">
        <v>72</v>
      </c>
      <c r="L22" s="21" t="s">
        <v>74</v>
      </c>
      <c r="M22" s="21" t="s">
        <v>74</v>
      </c>
      <c r="N22" s="21" t="s">
        <v>74</v>
      </c>
      <c r="O22" s="21" t="s">
        <v>74</v>
      </c>
      <c r="P22" s="26"/>
    </row>
    <row r="23" spans="1:16" ht="71.849999999999994" customHeight="1">
      <c r="A23" s="39">
        <v>3</v>
      </c>
      <c r="B23" s="33" t="s">
        <v>83</v>
      </c>
      <c r="C23" s="27" t="s">
        <v>69</v>
      </c>
      <c r="D23" s="27" t="s">
        <v>70</v>
      </c>
      <c r="E23" s="27" t="s">
        <v>17</v>
      </c>
      <c r="F23" s="27" t="s">
        <v>65</v>
      </c>
      <c r="G23" s="27" t="s">
        <v>66</v>
      </c>
      <c r="H23" s="28">
        <f>SUM(I23:K23)</f>
        <v>43033.3</v>
      </c>
      <c r="I23" s="28">
        <v>0</v>
      </c>
      <c r="J23" s="28">
        <f>J24+J26</f>
        <v>15778.3</v>
      </c>
      <c r="K23" s="28">
        <f>K24+K26</f>
        <v>27255</v>
      </c>
      <c r="L23" s="21"/>
      <c r="M23" s="21"/>
      <c r="N23" s="21"/>
      <c r="O23" s="21"/>
      <c r="P23" s="26"/>
    </row>
    <row r="24" spans="1:16" ht="28.35" customHeight="1">
      <c r="A24" s="36" t="s">
        <v>84</v>
      </c>
      <c r="B24" s="33" t="s">
        <v>85</v>
      </c>
      <c r="C24" s="27" t="s">
        <v>69</v>
      </c>
      <c r="D24" s="27" t="s">
        <v>70</v>
      </c>
      <c r="E24" s="27" t="s">
        <v>72</v>
      </c>
      <c r="F24" s="27" t="s">
        <v>65</v>
      </c>
      <c r="G24" s="27" t="s">
        <v>66</v>
      </c>
      <c r="H24" s="28">
        <f>SUM(J24:K24)</f>
        <v>10996.9</v>
      </c>
      <c r="I24" s="28">
        <v>0</v>
      </c>
      <c r="J24" s="28">
        <v>10447.1</v>
      </c>
      <c r="K24" s="28">
        <v>549.79999999999995</v>
      </c>
      <c r="L24" s="21"/>
      <c r="M24" s="21"/>
      <c r="N24" s="27"/>
      <c r="O24" s="21"/>
      <c r="P24" s="26"/>
    </row>
    <row r="25" spans="1:16" ht="72" customHeight="1">
      <c r="A25" s="36"/>
      <c r="B25" s="29" t="s">
        <v>86</v>
      </c>
      <c r="C25" s="27" t="s">
        <v>69</v>
      </c>
      <c r="D25" s="27" t="s">
        <v>70</v>
      </c>
      <c r="E25" s="27" t="s">
        <v>72</v>
      </c>
      <c r="F25" s="27" t="s">
        <v>72</v>
      </c>
      <c r="G25" s="27" t="s">
        <v>66</v>
      </c>
      <c r="H25" s="27" t="s">
        <v>72</v>
      </c>
      <c r="I25" s="27" t="s">
        <v>73</v>
      </c>
      <c r="J25" s="27" t="s">
        <v>72</v>
      </c>
      <c r="K25" s="27" t="s">
        <v>72</v>
      </c>
      <c r="L25" s="21" t="s">
        <v>74</v>
      </c>
      <c r="M25" s="21" t="s">
        <v>74</v>
      </c>
      <c r="N25" s="27"/>
      <c r="O25" s="21" t="s">
        <v>74</v>
      </c>
      <c r="P25" s="26"/>
    </row>
    <row r="26" spans="1:16" ht="38.1" customHeight="1">
      <c r="A26" s="36" t="s">
        <v>87</v>
      </c>
      <c r="B26" s="33" t="s">
        <v>88</v>
      </c>
      <c r="C26" s="27" t="s">
        <v>69</v>
      </c>
      <c r="D26" s="27" t="s">
        <v>70</v>
      </c>
      <c r="E26" s="27" t="s">
        <v>72</v>
      </c>
      <c r="F26" s="27" t="s">
        <v>65</v>
      </c>
      <c r="G26" s="27" t="s">
        <v>66</v>
      </c>
      <c r="H26" s="28">
        <f>I26+J26+K26</f>
        <v>32036.400000000001</v>
      </c>
      <c r="I26" s="28">
        <v>0</v>
      </c>
      <c r="J26" s="28">
        <v>5331.2</v>
      </c>
      <c r="K26" s="28">
        <v>26705.200000000001</v>
      </c>
      <c r="L26" s="21"/>
      <c r="M26" s="21"/>
      <c r="N26" s="21"/>
      <c r="O26" s="21"/>
      <c r="P26" s="26"/>
    </row>
    <row r="27" spans="1:16" ht="59.45" customHeight="1">
      <c r="A27" s="36"/>
      <c r="B27" s="40" t="s">
        <v>89</v>
      </c>
      <c r="C27" s="27" t="s">
        <v>69</v>
      </c>
      <c r="D27" s="27" t="s">
        <v>70</v>
      </c>
      <c r="E27" s="27" t="s">
        <v>72</v>
      </c>
      <c r="F27" s="27" t="s">
        <v>72</v>
      </c>
      <c r="G27" s="27" t="s">
        <v>66</v>
      </c>
      <c r="H27" s="27" t="s">
        <v>72</v>
      </c>
      <c r="I27" s="27" t="s">
        <v>72</v>
      </c>
      <c r="J27" s="27" t="s">
        <v>72</v>
      </c>
      <c r="K27" s="27" t="s">
        <v>72</v>
      </c>
      <c r="L27" s="21" t="s">
        <v>74</v>
      </c>
      <c r="M27" s="21" t="s">
        <v>74</v>
      </c>
      <c r="N27" s="21" t="s">
        <v>74</v>
      </c>
      <c r="O27" s="21" t="s">
        <v>74</v>
      </c>
      <c r="P27" s="26"/>
    </row>
    <row r="28" spans="1:16" ht="73.349999999999994" customHeight="1">
      <c r="A28" s="36"/>
      <c r="B28" s="41" t="s">
        <v>90</v>
      </c>
      <c r="C28" s="27" t="s">
        <v>69</v>
      </c>
      <c r="D28" s="27" t="s">
        <v>70</v>
      </c>
      <c r="E28" s="27" t="s">
        <v>72</v>
      </c>
      <c r="F28" s="27" t="s">
        <v>72</v>
      </c>
      <c r="G28" s="27" t="s">
        <v>91</v>
      </c>
      <c r="H28" s="27" t="s">
        <v>72</v>
      </c>
      <c r="I28" s="27" t="s">
        <v>73</v>
      </c>
      <c r="J28" s="27" t="s">
        <v>72</v>
      </c>
      <c r="K28" s="27" t="s">
        <v>72</v>
      </c>
      <c r="L28" s="27"/>
      <c r="M28" s="21" t="s">
        <v>74</v>
      </c>
      <c r="N28" s="21" t="s">
        <v>74</v>
      </c>
      <c r="O28" s="21" t="s">
        <v>74</v>
      </c>
      <c r="P28" s="26"/>
    </row>
    <row r="29" spans="1:16" ht="93.6" customHeight="1">
      <c r="A29" s="36"/>
      <c r="B29" s="42" t="s">
        <v>92</v>
      </c>
      <c r="C29" s="21" t="s">
        <v>63</v>
      </c>
      <c r="D29" s="22" t="s">
        <v>64</v>
      </c>
      <c r="E29" s="43" t="s">
        <v>17</v>
      </c>
      <c r="F29" s="27" t="s">
        <v>93</v>
      </c>
      <c r="G29" s="27" t="s">
        <v>77</v>
      </c>
      <c r="H29" s="44">
        <f>SUM(I29:K29)</f>
        <v>94143.4</v>
      </c>
      <c r="I29" s="44">
        <v>0</v>
      </c>
      <c r="J29" s="44">
        <v>0</v>
      </c>
      <c r="K29" s="44">
        <v>94143.4</v>
      </c>
      <c r="L29" s="27"/>
      <c r="M29" s="21"/>
      <c r="N29" s="21"/>
      <c r="O29" s="21"/>
      <c r="P29" s="26"/>
    </row>
    <row r="30" spans="1:16" ht="38.1" customHeight="1">
      <c r="A30" s="36"/>
      <c r="B30" s="45" t="s">
        <v>94</v>
      </c>
      <c r="C30" s="21" t="s">
        <v>63</v>
      </c>
      <c r="D30" s="22" t="s">
        <v>64</v>
      </c>
      <c r="E30" s="27" t="s">
        <v>72</v>
      </c>
      <c r="F30" s="27" t="s">
        <v>72</v>
      </c>
      <c r="G30" s="27" t="s">
        <v>77</v>
      </c>
      <c r="H30" s="27" t="s">
        <v>72</v>
      </c>
      <c r="I30" s="27" t="s">
        <v>72</v>
      </c>
      <c r="J30" s="27" t="s">
        <v>72</v>
      </c>
      <c r="K30" s="27" t="s">
        <v>72</v>
      </c>
      <c r="L30" s="27"/>
      <c r="M30" s="21" t="s">
        <v>74</v>
      </c>
      <c r="N30" s="21" t="s">
        <v>74</v>
      </c>
      <c r="O30" s="21"/>
      <c r="P30" s="26"/>
    </row>
    <row r="31" spans="1:16" ht="94.5" customHeight="1">
      <c r="A31" s="36"/>
      <c r="B31" s="42" t="s">
        <v>95</v>
      </c>
      <c r="C31" s="21" t="s">
        <v>63</v>
      </c>
      <c r="D31" s="22" t="s">
        <v>64</v>
      </c>
      <c r="E31" s="43" t="s">
        <v>17</v>
      </c>
      <c r="F31" s="27" t="s">
        <v>93</v>
      </c>
      <c r="G31" s="27" t="s">
        <v>77</v>
      </c>
      <c r="H31" s="44">
        <f>SUM(I31:K31)</f>
        <v>53258.9</v>
      </c>
      <c r="I31" s="44">
        <v>0</v>
      </c>
      <c r="J31" s="44">
        <v>52726.3</v>
      </c>
      <c r="K31" s="44">
        <v>532.6</v>
      </c>
      <c r="L31" s="27"/>
      <c r="M31" s="21"/>
      <c r="N31" s="21"/>
      <c r="O31" s="21"/>
      <c r="P31" s="26"/>
    </row>
    <row r="32" spans="1:16" ht="36" customHeight="1">
      <c r="A32" s="36"/>
      <c r="B32" s="45" t="s">
        <v>96</v>
      </c>
      <c r="C32" s="21" t="s">
        <v>63</v>
      </c>
      <c r="D32" s="22" t="s">
        <v>64</v>
      </c>
      <c r="E32" s="27" t="s">
        <v>72</v>
      </c>
      <c r="F32" s="27" t="s">
        <v>72</v>
      </c>
      <c r="G32" s="27" t="s">
        <v>77</v>
      </c>
      <c r="H32" s="27" t="s">
        <v>72</v>
      </c>
      <c r="I32" s="27" t="s">
        <v>72</v>
      </c>
      <c r="J32" s="27" t="s">
        <v>72</v>
      </c>
      <c r="K32" s="27" t="s">
        <v>72</v>
      </c>
      <c r="L32" s="27"/>
      <c r="M32" s="21" t="s">
        <v>74</v>
      </c>
      <c r="N32" s="21" t="s">
        <v>74</v>
      </c>
      <c r="O32" s="21"/>
      <c r="P32" s="26"/>
    </row>
    <row r="33" spans="1:16" s="51" customFormat="1" ht="24" customHeight="1" thickBot="1">
      <c r="A33" s="46"/>
      <c r="B33" s="47" t="s">
        <v>97</v>
      </c>
      <c r="C33" s="46" t="s">
        <v>72</v>
      </c>
      <c r="D33" s="46" t="s">
        <v>72</v>
      </c>
      <c r="E33" s="46" t="s">
        <v>72</v>
      </c>
      <c r="F33" s="46" t="s">
        <v>72</v>
      </c>
      <c r="G33" s="46" t="s">
        <v>72</v>
      </c>
      <c r="H33" s="48">
        <f>H14+H15+H16+H20+H23+H29+H31</f>
        <v>206646.8</v>
      </c>
      <c r="I33" s="49">
        <f>I14+I15+I20+I23+I29+I31</f>
        <v>0</v>
      </c>
      <c r="J33" s="48">
        <f>J14+J20+J23+J29+J31</f>
        <v>77949.399999999994</v>
      </c>
      <c r="K33" s="48">
        <f>K14+K15+K16+K20+K23+K29+K31</f>
        <v>128697.4</v>
      </c>
      <c r="L33" s="46" t="s">
        <v>72</v>
      </c>
      <c r="M33" s="46" t="s">
        <v>72</v>
      </c>
      <c r="N33" s="46" t="s">
        <v>72</v>
      </c>
      <c r="O33" s="46" t="s">
        <v>72</v>
      </c>
      <c r="P33" s="50"/>
    </row>
    <row r="34" spans="1:16" ht="14.45" customHeight="1" thickBot="1">
      <c r="A34" s="27"/>
      <c r="B34" s="395" t="s">
        <v>98</v>
      </c>
      <c r="C34" s="396"/>
      <c r="D34" s="397"/>
      <c r="E34" s="396"/>
      <c r="F34" s="396"/>
      <c r="G34" s="396"/>
      <c r="H34" s="396"/>
      <c r="I34" s="396"/>
      <c r="J34" s="396"/>
      <c r="K34" s="396"/>
      <c r="L34" s="396"/>
      <c r="M34" s="396"/>
      <c r="N34" s="396"/>
      <c r="O34" s="396"/>
      <c r="P34" s="398"/>
    </row>
    <row r="35" spans="1:16" ht="82.35" customHeight="1">
      <c r="A35" s="27" t="s">
        <v>99</v>
      </c>
      <c r="B35" s="52" t="s">
        <v>100</v>
      </c>
      <c r="C35" s="21" t="s">
        <v>63</v>
      </c>
      <c r="D35" s="22" t="s">
        <v>64</v>
      </c>
      <c r="E35" s="53" t="s">
        <v>101</v>
      </c>
      <c r="F35" s="27" t="s">
        <v>65</v>
      </c>
      <c r="G35" s="27" t="s">
        <v>66</v>
      </c>
      <c r="H35" s="28">
        <f>SUM(I35:K35)</f>
        <v>6050</v>
      </c>
      <c r="I35" s="28">
        <v>0</v>
      </c>
      <c r="J35" s="28">
        <v>0</v>
      </c>
      <c r="K35" s="28">
        <f>K36+K38+K43</f>
        <v>6050</v>
      </c>
      <c r="L35" s="21"/>
      <c r="M35" s="21"/>
      <c r="N35" s="21"/>
      <c r="O35" s="21"/>
      <c r="P35" s="26"/>
    </row>
    <row r="36" spans="1:16" ht="50.45" customHeight="1">
      <c r="A36" s="27" t="s">
        <v>102</v>
      </c>
      <c r="B36" s="52" t="s">
        <v>103</v>
      </c>
      <c r="C36" s="21" t="s">
        <v>63</v>
      </c>
      <c r="D36" s="22" t="s">
        <v>64</v>
      </c>
      <c r="E36" s="27" t="s">
        <v>72</v>
      </c>
      <c r="F36" s="27" t="s">
        <v>104</v>
      </c>
      <c r="G36" s="27" t="s">
        <v>77</v>
      </c>
      <c r="H36" s="28">
        <f>SUM(I36:K36)</f>
        <v>4056.8</v>
      </c>
      <c r="I36" s="28">
        <v>0</v>
      </c>
      <c r="J36" s="28">
        <v>0</v>
      </c>
      <c r="K36" s="54">
        <v>4056.8</v>
      </c>
      <c r="L36" s="27"/>
      <c r="M36" s="21"/>
      <c r="N36" s="21"/>
      <c r="O36" s="27"/>
      <c r="P36" s="26"/>
    </row>
    <row r="37" spans="1:16" ht="92.45" customHeight="1">
      <c r="A37" s="27"/>
      <c r="B37" s="29" t="s">
        <v>105</v>
      </c>
      <c r="C37" s="21" t="s">
        <v>63</v>
      </c>
      <c r="D37" s="22" t="s">
        <v>64</v>
      </c>
      <c r="E37" s="27" t="s">
        <v>72</v>
      </c>
      <c r="F37" s="27" t="s">
        <v>72</v>
      </c>
      <c r="G37" s="27" t="s">
        <v>77</v>
      </c>
      <c r="H37" s="27" t="s">
        <v>72</v>
      </c>
      <c r="I37" s="27" t="s">
        <v>73</v>
      </c>
      <c r="J37" s="27" t="s">
        <v>72</v>
      </c>
      <c r="K37" s="27" t="s">
        <v>72</v>
      </c>
      <c r="L37" s="27"/>
      <c r="M37" s="21" t="s">
        <v>74</v>
      </c>
      <c r="N37" s="21" t="s">
        <v>74</v>
      </c>
      <c r="O37" s="27"/>
      <c r="P37" s="26"/>
    </row>
    <row r="38" spans="1:16" ht="37.35" customHeight="1">
      <c r="A38" s="27" t="s">
        <v>106</v>
      </c>
      <c r="B38" s="52" t="s">
        <v>107</v>
      </c>
      <c r="C38" s="21" t="s">
        <v>63</v>
      </c>
      <c r="D38" s="22" t="s">
        <v>64</v>
      </c>
      <c r="E38" s="27" t="s">
        <v>72</v>
      </c>
      <c r="F38" s="27" t="s">
        <v>65</v>
      </c>
      <c r="G38" s="27" t="s">
        <v>66</v>
      </c>
      <c r="H38" s="28">
        <f>SUM(I38:K38)</f>
        <v>1164</v>
      </c>
      <c r="I38" s="28">
        <v>0</v>
      </c>
      <c r="J38" s="28">
        <v>0</v>
      </c>
      <c r="K38" s="54">
        <v>1164</v>
      </c>
      <c r="L38" s="21"/>
      <c r="M38" s="21"/>
      <c r="N38" s="21"/>
      <c r="O38" s="21"/>
      <c r="P38" s="26"/>
    </row>
    <row r="39" spans="1:16" ht="38.450000000000003" customHeight="1">
      <c r="A39" s="27"/>
      <c r="B39" s="55" t="s">
        <v>108</v>
      </c>
      <c r="C39" s="21" t="s">
        <v>63</v>
      </c>
      <c r="D39" s="22" t="s">
        <v>64</v>
      </c>
      <c r="E39" s="27" t="s">
        <v>72</v>
      </c>
      <c r="F39" s="27" t="s">
        <v>72</v>
      </c>
      <c r="G39" s="27" t="s">
        <v>66</v>
      </c>
      <c r="H39" s="27" t="s">
        <v>72</v>
      </c>
      <c r="I39" s="27" t="s">
        <v>72</v>
      </c>
      <c r="J39" s="27" t="s">
        <v>72</v>
      </c>
      <c r="K39" s="27" t="s">
        <v>72</v>
      </c>
      <c r="L39" s="21" t="s">
        <v>74</v>
      </c>
      <c r="M39" s="21" t="s">
        <v>74</v>
      </c>
      <c r="N39" s="21" t="s">
        <v>74</v>
      </c>
      <c r="O39" s="21" t="s">
        <v>74</v>
      </c>
      <c r="P39" s="26"/>
    </row>
    <row r="40" spans="1:16" ht="37.35" customHeight="1">
      <c r="A40" s="27"/>
      <c r="B40" s="55" t="s">
        <v>109</v>
      </c>
      <c r="C40" s="21" t="s">
        <v>63</v>
      </c>
      <c r="D40" s="22" t="s">
        <v>64</v>
      </c>
      <c r="E40" s="27" t="s">
        <v>72</v>
      </c>
      <c r="F40" s="27" t="s">
        <v>72</v>
      </c>
      <c r="G40" s="27" t="s">
        <v>66</v>
      </c>
      <c r="H40" s="27" t="s">
        <v>72</v>
      </c>
      <c r="I40" s="27" t="s">
        <v>72</v>
      </c>
      <c r="J40" s="27" t="s">
        <v>72</v>
      </c>
      <c r="K40" s="27" t="s">
        <v>72</v>
      </c>
      <c r="L40" s="21" t="s">
        <v>74</v>
      </c>
      <c r="M40" s="21" t="s">
        <v>74</v>
      </c>
      <c r="N40" s="21" t="s">
        <v>74</v>
      </c>
      <c r="O40" s="21" t="s">
        <v>74</v>
      </c>
      <c r="P40" s="26"/>
    </row>
    <row r="41" spans="1:16" ht="40.5" customHeight="1">
      <c r="A41" s="27"/>
      <c r="B41" s="56" t="s">
        <v>110</v>
      </c>
      <c r="C41" s="21" t="s">
        <v>63</v>
      </c>
      <c r="D41" s="22" t="s">
        <v>64</v>
      </c>
      <c r="E41" s="27" t="s">
        <v>72</v>
      </c>
      <c r="F41" s="27" t="s">
        <v>72</v>
      </c>
      <c r="G41" s="27" t="s">
        <v>66</v>
      </c>
      <c r="H41" s="27" t="s">
        <v>72</v>
      </c>
      <c r="I41" s="27" t="s">
        <v>72</v>
      </c>
      <c r="J41" s="27" t="s">
        <v>72</v>
      </c>
      <c r="K41" s="27" t="s">
        <v>72</v>
      </c>
      <c r="L41" s="21" t="s">
        <v>74</v>
      </c>
      <c r="M41" s="21" t="s">
        <v>74</v>
      </c>
      <c r="N41" s="21" t="s">
        <v>74</v>
      </c>
      <c r="O41" s="21" t="s">
        <v>74</v>
      </c>
      <c r="P41" s="26"/>
    </row>
    <row r="42" spans="1:16" ht="36">
      <c r="A42" s="27"/>
      <c r="B42" s="52" t="s">
        <v>111</v>
      </c>
      <c r="C42" s="21" t="s">
        <v>63</v>
      </c>
      <c r="D42" s="22" t="s">
        <v>64</v>
      </c>
      <c r="E42" s="27" t="s">
        <v>72</v>
      </c>
      <c r="F42" s="27" t="s">
        <v>72</v>
      </c>
      <c r="G42" s="27" t="s">
        <v>66</v>
      </c>
      <c r="H42" s="27" t="s">
        <v>72</v>
      </c>
      <c r="I42" s="27" t="s">
        <v>73</v>
      </c>
      <c r="J42" s="27" t="s">
        <v>72</v>
      </c>
      <c r="K42" s="27" t="s">
        <v>72</v>
      </c>
      <c r="L42" s="21" t="s">
        <v>74</v>
      </c>
      <c r="M42" s="21" t="s">
        <v>74</v>
      </c>
      <c r="N42" s="21" t="s">
        <v>74</v>
      </c>
      <c r="O42" s="21" t="s">
        <v>74</v>
      </c>
      <c r="P42" s="26"/>
    </row>
    <row r="43" spans="1:16" ht="36">
      <c r="A43" s="27" t="s">
        <v>112</v>
      </c>
      <c r="B43" s="52" t="s">
        <v>113</v>
      </c>
      <c r="C43" s="21" t="s">
        <v>63</v>
      </c>
      <c r="D43" s="22" t="s">
        <v>64</v>
      </c>
      <c r="E43" s="27" t="s">
        <v>72</v>
      </c>
      <c r="F43" s="27" t="s">
        <v>114</v>
      </c>
      <c r="G43" s="27" t="s">
        <v>66</v>
      </c>
      <c r="H43" s="28">
        <f>SUM(I43:K43)</f>
        <v>829.2</v>
      </c>
      <c r="I43" s="28">
        <v>0</v>
      </c>
      <c r="J43" s="28">
        <v>0</v>
      </c>
      <c r="K43" s="28">
        <v>829.2</v>
      </c>
      <c r="L43" s="21"/>
      <c r="M43" s="21"/>
      <c r="N43" s="21"/>
      <c r="O43" s="21"/>
      <c r="P43" s="26"/>
    </row>
    <row r="44" spans="1:16" ht="36">
      <c r="A44" s="27"/>
      <c r="B44" s="29" t="s">
        <v>115</v>
      </c>
      <c r="C44" s="21" t="s">
        <v>63</v>
      </c>
      <c r="D44" s="22" t="s">
        <v>64</v>
      </c>
      <c r="E44" s="27" t="s">
        <v>72</v>
      </c>
      <c r="F44" s="27" t="s">
        <v>72</v>
      </c>
      <c r="G44" s="27" t="s">
        <v>66</v>
      </c>
      <c r="H44" s="27" t="s">
        <v>72</v>
      </c>
      <c r="I44" s="27" t="s">
        <v>73</v>
      </c>
      <c r="J44" s="27" t="s">
        <v>72</v>
      </c>
      <c r="K44" s="27" t="s">
        <v>72</v>
      </c>
      <c r="L44" s="21" t="s">
        <v>74</v>
      </c>
      <c r="M44" s="21" t="s">
        <v>74</v>
      </c>
      <c r="N44" s="21" t="s">
        <v>74</v>
      </c>
      <c r="O44" s="21" t="s">
        <v>74</v>
      </c>
      <c r="P44" s="26"/>
    </row>
    <row r="45" spans="1:16" ht="49.5" customHeight="1">
      <c r="A45" s="27" t="s">
        <v>116</v>
      </c>
      <c r="B45" s="33" t="s">
        <v>117</v>
      </c>
      <c r="C45" s="27" t="s">
        <v>118</v>
      </c>
      <c r="D45" s="22" t="s">
        <v>119</v>
      </c>
      <c r="E45" s="27" t="s">
        <v>34</v>
      </c>
      <c r="F45" s="27" t="s">
        <v>65</v>
      </c>
      <c r="G45" s="27" t="s">
        <v>120</v>
      </c>
      <c r="H45" s="57">
        <f>SUM(I45:K45)</f>
        <v>32.200000000000003</v>
      </c>
      <c r="I45" s="28">
        <v>0</v>
      </c>
      <c r="J45" s="28">
        <v>0</v>
      </c>
      <c r="K45" s="44">
        <v>32.200000000000003</v>
      </c>
      <c r="L45" s="21"/>
      <c r="M45" s="21"/>
      <c r="N45" s="27"/>
      <c r="O45" s="27"/>
      <c r="P45" s="26"/>
    </row>
    <row r="46" spans="1:16" ht="49.7" customHeight="1">
      <c r="A46" s="27"/>
      <c r="B46" s="29" t="s">
        <v>121</v>
      </c>
      <c r="C46" s="27" t="s">
        <v>118</v>
      </c>
      <c r="D46" s="22" t="s">
        <v>122</v>
      </c>
      <c r="E46" s="27" t="s">
        <v>72</v>
      </c>
      <c r="F46" s="27" t="s">
        <v>72</v>
      </c>
      <c r="G46" s="27" t="s">
        <v>120</v>
      </c>
      <c r="H46" s="27" t="s">
        <v>72</v>
      </c>
      <c r="I46" s="27" t="s">
        <v>72</v>
      </c>
      <c r="J46" s="27" t="s">
        <v>72</v>
      </c>
      <c r="K46" s="27" t="s">
        <v>72</v>
      </c>
      <c r="L46" s="21" t="s">
        <v>74</v>
      </c>
      <c r="M46" s="21" t="s">
        <v>74</v>
      </c>
      <c r="N46" s="27"/>
      <c r="O46" s="27"/>
      <c r="P46" s="26"/>
    </row>
    <row r="47" spans="1:16" s="51" customFormat="1" ht="21.6" customHeight="1">
      <c r="A47" s="46"/>
      <c r="B47" s="47" t="s">
        <v>123</v>
      </c>
      <c r="C47" s="46" t="s">
        <v>72</v>
      </c>
      <c r="D47" s="46" t="s">
        <v>72</v>
      </c>
      <c r="E47" s="46" t="s">
        <v>72</v>
      </c>
      <c r="F47" s="46" t="s">
        <v>72</v>
      </c>
      <c r="G47" s="46" t="s">
        <v>72</v>
      </c>
      <c r="H47" s="49">
        <f>H35+H45</f>
        <v>6082.2</v>
      </c>
      <c r="I47" s="49">
        <f>I35+I45</f>
        <v>0</v>
      </c>
      <c r="J47" s="49">
        <f>J35+J45</f>
        <v>0</v>
      </c>
      <c r="K47" s="49">
        <f>K35+K45</f>
        <v>6082.2</v>
      </c>
      <c r="L47" s="46" t="s">
        <v>72</v>
      </c>
      <c r="M47" s="46" t="s">
        <v>72</v>
      </c>
      <c r="N47" s="46" t="s">
        <v>72</v>
      </c>
      <c r="O47" s="46" t="s">
        <v>72</v>
      </c>
      <c r="P47" s="50"/>
    </row>
    <row r="48" spans="1:16" s="51" customFormat="1" ht="20.45" customHeight="1">
      <c r="A48" s="58"/>
      <c r="B48" s="59" t="s">
        <v>124</v>
      </c>
      <c r="C48" s="58" t="s">
        <v>72</v>
      </c>
      <c r="D48" s="58" t="s">
        <v>72</v>
      </c>
      <c r="E48" s="58" t="s">
        <v>72</v>
      </c>
      <c r="F48" s="58" t="s">
        <v>72</v>
      </c>
      <c r="G48" s="58" t="s">
        <v>72</v>
      </c>
      <c r="H48" s="60">
        <f>H47+H33</f>
        <v>212729</v>
      </c>
      <c r="I48" s="60">
        <f>I47+I33</f>
        <v>0</v>
      </c>
      <c r="J48" s="60">
        <f>J47+J33</f>
        <v>77949.399999999994</v>
      </c>
      <c r="K48" s="60">
        <f>K47+K33</f>
        <v>134779.6</v>
      </c>
      <c r="L48" s="58" t="s">
        <v>72</v>
      </c>
      <c r="M48" s="58" t="s">
        <v>72</v>
      </c>
      <c r="N48" s="58" t="s">
        <v>72</v>
      </c>
      <c r="O48" s="58" t="s">
        <v>72</v>
      </c>
      <c r="P48" s="50"/>
    </row>
    <row r="50" spans="1:5" ht="27.6" customHeight="1">
      <c r="A50" s="61"/>
      <c r="B50" s="62" t="s">
        <v>125</v>
      </c>
      <c r="C50" s="63"/>
      <c r="D50" s="63"/>
      <c r="E50" s="63"/>
    </row>
    <row r="51" spans="1:5" ht="26.85" customHeight="1">
      <c r="A51" s="61"/>
      <c r="B51" s="412" t="s">
        <v>126</v>
      </c>
      <c r="C51" s="412"/>
      <c r="D51" s="64"/>
      <c r="E51" s="65" t="s">
        <v>127</v>
      </c>
    </row>
    <row r="52" spans="1:5" ht="16.350000000000001" customHeight="1">
      <c r="A52" s="61"/>
      <c r="B52" s="411" t="s">
        <v>128</v>
      </c>
      <c r="C52" s="411"/>
      <c r="D52" s="63"/>
      <c r="E52" s="65"/>
    </row>
    <row r="53" spans="1:5" ht="36.6" customHeight="1">
      <c r="A53" s="61"/>
      <c r="B53" s="63" t="s">
        <v>129</v>
      </c>
      <c r="C53" s="63"/>
      <c r="D53" s="64"/>
      <c r="E53" s="65" t="s">
        <v>130</v>
      </c>
    </row>
    <row r="54" spans="1:5" ht="25.35" customHeight="1">
      <c r="A54" s="61"/>
      <c r="B54" s="411" t="s">
        <v>128</v>
      </c>
      <c r="C54" s="411"/>
      <c r="D54" s="66"/>
      <c r="E54" s="65"/>
    </row>
    <row r="55" spans="1:5" ht="60" customHeight="1">
      <c r="A55" s="61"/>
      <c r="B55" s="413" t="s">
        <v>131</v>
      </c>
      <c r="C55" s="413"/>
      <c r="D55" s="64"/>
      <c r="E55" s="63" t="s">
        <v>132</v>
      </c>
    </row>
    <row r="56" spans="1:5" ht="26.85" customHeight="1">
      <c r="A56" s="61"/>
      <c r="B56" s="411" t="s">
        <v>128</v>
      </c>
      <c r="C56" s="411"/>
      <c r="D56" s="63"/>
      <c r="E56" s="63"/>
    </row>
    <row r="57" spans="1:5" ht="49.7" customHeight="1">
      <c r="A57" s="61"/>
      <c r="B57" s="411" t="s">
        <v>133</v>
      </c>
      <c r="C57" s="411"/>
      <c r="D57" s="64"/>
      <c r="E57" s="65" t="s">
        <v>134</v>
      </c>
    </row>
    <row r="58" spans="1:5" ht="22.7" customHeight="1">
      <c r="A58" s="61"/>
      <c r="B58" s="411" t="s">
        <v>128</v>
      </c>
      <c r="C58" s="411"/>
      <c r="D58" s="66"/>
      <c r="E58" s="65"/>
    </row>
    <row r="59" spans="1:5">
      <c r="B59" s="68"/>
      <c r="E59" s="68"/>
    </row>
    <row r="60" spans="1:5">
      <c r="B60" s="68"/>
      <c r="E60" s="68"/>
    </row>
    <row r="61" spans="1:5">
      <c r="B61" s="68"/>
      <c r="E61" s="68"/>
    </row>
    <row r="62" spans="1:5">
      <c r="E62" s="68"/>
    </row>
    <row r="63" spans="1:5">
      <c r="E63" s="68"/>
    </row>
    <row r="64" spans="1:5">
      <c r="E64" s="68"/>
    </row>
  </sheetData>
  <mergeCells count="29">
    <mergeCell ref="B58:C58"/>
    <mergeCell ref="B51:C51"/>
    <mergeCell ref="B52:C52"/>
    <mergeCell ref="B54:C54"/>
    <mergeCell ref="B55:C55"/>
    <mergeCell ref="B56:C56"/>
    <mergeCell ref="B57:C57"/>
    <mergeCell ref="A14:A16"/>
    <mergeCell ref="B14:B16"/>
    <mergeCell ref="E14:E16"/>
    <mergeCell ref="F14:F16"/>
    <mergeCell ref="G14:G16"/>
    <mergeCell ref="B34:P34"/>
    <mergeCell ref="G9:G11"/>
    <mergeCell ref="H9:K9"/>
    <mergeCell ref="L9:O10"/>
    <mergeCell ref="H10:H11"/>
    <mergeCell ref="I10:K10"/>
    <mergeCell ref="B13:P13"/>
    <mergeCell ref="K1:O1"/>
    <mergeCell ref="I2:O2"/>
    <mergeCell ref="A7:O7"/>
    <mergeCell ref="A8:O8"/>
    <mergeCell ref="A9:A11"/>
    <mergeCell ref="B9:B11"/>
    <mergeCell ref="C9:C11"/>
    <mergeCell ref="D9:D11"/>
    <mergeCell ref="E9:E11"/>
    <mergeCell ref="F9:F11"/>
  </mergeCells>
  <pageMargins left="0.70866141732283472" right="0.70866141732283472" top="0.74803149606299213" bottom="0.74803149606299213" header="0.31496062992125984" footer="0.31496062992125984"/>
  <pageSetup paperSize="9" scale="55" fitToHeight="0" orientation="landscape" r:id="rId1"/>
  <rowBreaks count="3" manualBreakCount="3">
    <brk id="23" max="16383" man="1"/>
    <brk id="33" max="16383"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Целевые показатели (2)</vt:lpstr>
      <vt:lpstr>Основные мероприятия</vt:lpstr>
      <vt:lpstr>Ресурсное обеспечение</vt:lpstr>
      <vt:lpstr>Субсидия</vt:lpstr>
      <vt:lpstr>Пояснительная</vt:lpstr>
      <vt:lpstr>Анкета для оценки эф-ти (2)</vt:lpstr>
      <vt:lpstr>Анализ соответствия баллов</vt:lpstr>
      <vt:lpstr>комп.план</vt:lpstr>
      <vt:lpstr>комп.план!Заголовки_для_печати</vt:lpstr>
      <vt:lpstr>'Основные мероприятия'!Заголовки_для_печати</vt:lpstr>
      <vt:lpstr>'Ресурсное обеспечение'!Заголовки_для_печати</vt:lpstr>
      <vt:lpstr>'Целевые показатели (2)'!Заголовки_для_печати</vt:lpstr>
      <vt:lpstr>'Анализ соответствия баллов'!Область_печати</vt:lpstr>
      <vt:lpstr>'Основные мероприятия'!Область_печати</vt:lpstr>
      <vt:lpstr>'Ресурсное обеспечение'!Область_печати</vt:lpstr>
      <vt:lpstr>'Целевые показатели (2)'!Область_печати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Третьякова Ирина Васильевна</dc:creator>
  <cp:lastModifiedBy>Сарымсакова Наталья Николаевна</cp:lastModifiedBy>
  <cp:lastPrinted>2025-02-24T09:25:38Z</cp:lastPrinted>
  <dcterms:created xsi:type="dcterms:W3CDTF">2013-12-11T05:43:24Z</dcterms:created>
  <dcterms:modified xsi:type="dcterms:W3CDTF">2025-02-24T09:28:33Z</dcterms:modified>
</cp:coreProperties>
</file>