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Мои Документы\МУНПРОГРАММЫ\2024 год\ОТЧЕТЫ\"/>
    </mc:Choice>
  </mc:AlternateContent>
  <bookViews>
    <workbookView xWindow="0" yWindow="0" windowWidth="15750" windowHeight="11610" tabRatio="805" activeTab="5"/>
  </bookViews>
  <sheets>
    <sheet name="т.6 Индикаторы" sheetId="4" r:id="rId1"/>
    <sheet name="т.7 " sheetId="28" r:id="rId2"/>
    <sheet name="т.8" sheetId="27" r:id="rId3"/>
    <sheet name="т.9" sheetId="26" r:id="rId4"/>
    <sheet name="Пояснительная записка" sheetId="30" r:id="rId5"/>
    <sheet name="Анкета для оценки эф-ти" sheetId="29" r:id="rId6"/>
    <sheet name="т.11 анализ баллов" sheetId="21" r:id="rId7"/>
  </sheets>
  <externalReferences>
    <externalReference r:id="rId8"/>
    <externalReference r:id="rId9"/>
  </externalReferences>
  <definedNames>
    <definedName name="_xlnm._FilterDatabase" localSheetId="0" hidden="1">'т.6 Индикаторы'!$A$6:$P$196</definedName>
    <definedName name="_xlnm._FilterDatabase" localSheetId="1" hidden="1">'т.7 '!$B$7:$AK$63</definedName>
    <definedName name="_xlnm._FilterDatabase" localSheetId="2" hidden="1">т.8!$A$5:$P$290</definedName>
    <definedName name="_xlnm._FilterDatabase" localSheetId="3" hidden="1">т.9!$A$7:$K$27</definedName>
    <definedName name="_xlnm.Print_Titles" localSheetId="0">'т.6 Индикаторы'!$4:$6</definedName>
    <definedName name="_xlnm.Print_Titles" localSheetId="1">'т.7 '!$5:$7</definedName>
    <definedName name="_xlnm.Print_Titles" localSheetId="2">т.8!$4:$5</definedName>
    <definedName name="_xlnm.Print_Titles" localSheetId="3">т.9!$4:$7</definedName>
    <definedName name="кп" localSheetId="5">#REF!</definedName>
    <definedName name="кп" localSheetId="1">#REF!</definedName>
    <definedName name="кп">#REF!</definedName>
    <definedName name="_xlnm.Print_Area" localSheetId="0">'т.6 Индикаторы'!$A$1:$H$245</definedName>
    <definedName name="_xlnm.Print_Area" localSheetId="1">'т.7 '!$A$1:$J$86</definedName>
    <definedName name="_xlnm.Print_Area" localSheetId="2">т.8!$A$1:$F$301</definedName>
    <definedName name="_xlnm.Print_Area" localSheetId="3">т.9!$A$1:$G$27</definedName>
    <definedName name="округлить" localSheetId="5">#REF!</definedName>
    <definedName name="округлить" localSheetId="1">#REF!</definedName>
    <definedName name="округлить">#REF!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9" l="1"/>
  <c r="G27" i="29" s="1"/>
  <c r="G26" i="29"/>
  <c r="H26" i="29" s="1"/>
  <c r="G25" i="29"/>
  <c r="H25" i="29" s="1"/>
  <c r="H23" i="29"/>
  <c r="G23" i="29"/>
  <c r="H22" i="29"/>
  <c r="G22" i="29"/>
  <c r="H21" i="29"/>
  <c r="G21" i="29"/>
  <c r="H20" i="29"/>
  <c r="G20" i="29"/>
  <c r="H18" i="29"/>
  <c r="G18" i="29"/>
  <c r="H17" i="29"/>
  <c r="G17" i="29"/>
  <c r="H16" i="29"/>
  <c r="G16" i="29"/>
  <c r="H15" i="29"/>
  <c r="H14" i="29" s="1"/>
  <c r="G15" i="29"/>
  <c r="G14" i="29" s="1"/>
  <c r="H13" i="29"/>
  <c r="G13" i="29"/>
  <c r="H12" i="29"/>
  <c r="G12" i="29"/>
  <c r="H11" i="29"/>
  <c r="G11" i="29"/>
  <c r="H10" i="29"/>
  <c r="G10" i="29"/>
  <c r="H9" i="29"/>
  <c r="G9" i="29"/>
  <c r="H27" i="29" l="1"/>
  <c r="H24" i="29" s="1"/>
  <c r="H31" i="29" s="1"/>
  <c r="F36" i="29" s="1"/>
  <c r="G24" i="29"/>
  <c r="G31" i="29" s="1"/>
  <c r="J181" i="4" l="1"/>
  <c r="I27" i="26" l="1"/>
  <c r="I25" i="26"/>
  <c r="I24" i="26"/>
  <c r="I23" i="26"/>
  <c r="I22" i="26"/>
  <c r="I21" i="26"/>
  <c r="I20" i="26"/>
  <c r="I18" i="26"/>
  <c r="I17" i="26"/>
  <c r="I16" i="26"/>
  <c r="I15" i="26"/>
  <c r="I14" i="26"/>
  <c r="I13" i="26"/>
  <c r="I12" i="26"/>
  <c r="I11" i="26"/>
  <c r="I10" i="26"/>
  <c r="I9" i="26"/>
  <c r="I8" i="26"/>
  <c r="P290" i="27"/>
  <c r="J290" i="27"/>
  <c r="P289" i="27"/>
  <c r="J289" i="27"/>
  <c r="P288" i="27"/>
  <c r="J288" i="27"/>
  <c r="P287" i="27"/>
  <c r="J287" i="27"/>
  <c r="F286" i="27"/>
  <c r="E286" i="27"/>
  <c r="D286" i="27"/>
  <c r="P285" i="27"/>
  <c r="J285" i="27"/>
  <c r="P284" i="27"/>
  <c r="K284" i="27"/>
  <c r="J284" i="27"/>
  <c r="P283" i="27"/>
  <c r="J283" i="27"/>
  <c r="P282" i="27"/>
  <c r="J282" i="27"/>
  <c r="F281" i="27"/>
  <c r="E281" i="27"/>
  <c r="D281" i="27"/>
  <c r="P280" i="27"/>
  <c r="J280" i="27"/>
  <c r="P279" i="27"/>
  <c r="K279" i="27"/>
  <c r="J279" i="27"/>
  <c r="P278" i="27"/>
  <c r="J278" i="27"/>
  <c r="P277" i="27"/>
  <c r="J277" i="27"/>
  <c r="F276" i="27"/>
  <c r="E276" i="27"/>
  <c r="D276" i="27"/>
  <c r="P275" i="27"/>
  <c r="J275" i="27"/>
  <c r="P274" i="27"/>
  <c r="J274" i="27"/>
  <c r="P273" i="27"/>
  <c r="J273" i="27"/>
  <c r="P272" i="27"/>
  <c r="J272" i="27"/>
  <c r="F271" i="27"/>
  <c r="E271" i="27"/>
  <c r="D271" i="27"/>
  <c r="P270" i="27"/>
  <c r="J270" i="27"/>
  <c r="P269" i="27"/>
  <c r="J269" i="27"/>
  <c r="P268" i="27"/>
  <c r="J268" i="27"/>
  <c r="P267" i="27"/>
  <c r="J267" i="27"/>
  <c r="F266" i="27"/>
  <c r="E266" i="27"/>
  <c r="D266" i="27"/>
  <c r="P265" i="27"/>
  <c r="J265" i="27"/>
  <c r="P264" i="27"/>
  <c r="J264" i="27"/>
  <c r="P263" i="27"/>
  <c r="J263" i="27"/>
  <c r="P262" i="27"/>
  <c r="J262" i="27"/>
  <c r="F261" i="27"/>
  <c r="E261" i="27"/>
  <c r="D261" i="27"/>
  <c r="F260" i="27"/>
  <c r="E260" i="27"/>
  <c r="D260" i="27"/>
  <c r="F259" i="27"/>
  <c r="E259" i="27"/>
  <c r="D259" i="27"/>
  <c r="F258" i="27"/>
  <c r="E258" i="27"/>
  <c r="D258" i="27"/>
  <c r="F257" i="27"/>
  <c r="E257" i="27"/>
  <c r="D257" i="27"/>
  <c r="P255" i="27"/>
  <c r="J255" i="27"/>
  <c r="P254" i="27"/>
  <c r="J254" i="27"/>
  <c r="P253" i="27"/>
  <c r="J253" i="27"/>
  <c r="P252" i="27"/>
  <c r="J252" i="27"/>
  <c r="F251" i="27"/>
  <c r="E251" i="27"/>
  <c r="D251" i="27"/>
  <c r="P250" i="27"/>
  <c r="J250" i="27"/>
  <c r="P249" i="27"/>
  <c r="J249" i="27"/>
  <c r="P248" i="27"/>
  <c r="J248" i="27"/>
  <c r="P247" i="27"/>
  <c r="J247" i="27"/>
  <c r="F246" i="27"/>
  <c r="E246" i="27"/>
  <c r="D246" i="27"/>
  <c r="P245" i="27"/>
  <c r="J245" i="27"/>
  <c r="P244" i="27"/>
  <c r="J244" i="27"/>
  <c r="P243" i="27"/>
  <c r="J243" i="27"/>
  <c r="P242" i="27"/>
  <c r="J242" i="27"/>
  <c r="F241" i="27"/>
  <c r="E241" i="27"/>
  <c r="D241" i="27"/>
  <c r="P240" i="27"/>
  <c r="J240" i="27"/>
  <c r="P239" i="27"/>
  <c r="J239" i="27"/>
  <c r="P238" i="27"/>
  <c r="J238" i="27"/>
  <c r="P237" i="27"/>
  <c r="J237" i="27"/>
  <c r="F236" i="27"/>
  <c r="E236" i="27"/>
  <c r="D236" i="27"/>
  <c r="P235" i="27"/>
  <c r="J235" i="27"/>
  <c r="P234" i="27"/>
  <c r="J234" i="27"/>
  <c r="P233" i="27"/>
  <c r="J233" i="27"/>
  <c r="P232" i="27"/>
  <c r="J232" i="27"/>
  <c r="F231" i="27"/>
  <c r="E231" i="27"/>
  <c r="D231" i="27"/>
  <c r="P230" i="27"/>
  <c r="J230" i="27"/>
  <c r="F229" i="27"/>
  <c r="F224" i="27" s="1"/>
  <c r="D229" i="27"/>
  <c r="F228" i="27"/>
  <c r="P228" i="27" s="1"/>
  <c r="D228" i="27"/>
  <c r="P227" i="27"/>
  <c r="J227" i="27"/>
  <c r="E226" i="27"/>
  <c r="F225" i="27"/>
  <c r="E225" i="27"/>
  <c r="D225" i="27"/>
  <c r="E224" i="27"/>
  <c r="E223" i="27"/>
  <c r="F222" i="27"/>
  <c r="E222" i="27"/>
  <c r="D222" i="27"/>
  <c r="P220" i="27"/>
  <c r="J220" i="27"/>
  <c r="P219" i="27"/>
  <c r="J219" i="27"/>
  <c r="P218" i="27"/>
  <c r="J218" i="27"/>
  <c r="P217" i="27"/>
  <c r="J217" i="27"/>
  <c r="F216" i="27"/>
  <c r="E216" i="27"/>
  <c r="D216" i="27"/>
  <c r="P215" i="27"/>
  <c r="J215" i="27"/>
  <c r="P214" i="27"/>
  <c r="J214" i="27"/>
  <c r="P213" i="27"/>
  <c r="J213" i="27"/>
  <c r="P212" i="27"/>
  <c r="J212" i="27"/>
  <c r="F211" i="27"/>
  <c r="E211" i="27"/>
  <c r="D211" i="27"/>
  <c r="P210" i="27"/>
  <c r="J210" i="27"/>
  <c r="P209" i="27"/>
  <c r="J209" i="27"/>
  <c r="P208" i="27"/>
  <c r="J208" i="27"/>
  <c r="P207" i="27"/>
  <c r="J207" i="27"/>
  <c r="F206" i="27"/>
  <c r="E206" i="27"/>
  <c r="D206" i="27"/>
  <c r="P205" i="27"/>
  <c r="J205" i="27"/>
  <c r="P204" i="27"/>
  <c r="J204" i="27"/>
  <c r="P203" i="27"/>
  <c r="J203" i="27"/>
  <c r="P202" i="27"/>
  <c r="J202" i="27"/>
  <c r="F201" i="27"/>
  <c r="E201" i="27"/>
  <c r="D201" i="27"/>
  <c r="P200" i="27"/>
  <c r="J200" i="27"/>
  <c r="P199" i="27"/>
  <c r="J199" i="27"/>
  <c r="P198" i="27"/>
  <c r="J198" i="27"/>
  <c r="P197" i="27"/>
  <c r="J197" i="27"/>
  <c r="F196" i="27"/>
  <c r="E196" i="27"/>
  <c r="D196" i="27"/>
  <c r="F195" i="27"/>
  <c r="E195" i="27"/>
  <c r="D195" i="27"/>
  <c r="F194" i="27"/>
  <c r="E194" i="27"/>
  <c r="D194" i="27"/>
  <c r="F193" i="27"/>
  <c r="E193" i="27"/>
  <c r="D193" i="27"/>
  <c r="F192" i="27"/>
  <c r="E192" i="27"/>
  <c r="D192" i="27"/>
  <c r="P185" i="27"/>
  <c r="J185" i="27"/>
  <c r="P184" i="27"/>
  <c r="J184" i="27"/>
  <c r="P183" i="27"/>
  <c r="J183" i="27"/>
  <c r="P182" i="27"/>
  <c r="J182" i="27"/>
  <c r="F181" i="27"/>
  <c r="E181" i="27"/>
  <c r="D181" i="27"/>
  <c r="P180" i="27"/>
  <c r="J180" i="27"/>
  <c r="P179" i="27"/>
  <c r="J179" i="27"/>
  <c r="P178" i="27"/>
  <c r="J178" i="27"/>
  <c r="P177" i="27"/>
  <c r="J177" i="27"/>
  <c r="F176" i="27"/>
  <c r="E176" i="27"/>
  <c r="D176" i="27"/>
  <c r="P175" i="27"/>
  <c r="J175" i="27"/>
  <c r="P174" i="27"/>
  <c r="J174" i="27"/>
  <c r="P173" i="27"/>
  <c r="J173" i="27"/>
  <c r="P172" i="27"/>
  <c r="J172" i="27"/>
  <c r="F171" i="27"/>
  <c r="E171" i="27"/>
  <c r="D171" i="27"/>
  <c r="P170" i="27"/>
  <c r="J170" i="27"/>
  <c r="P169" i="27"/>
  <c r="J169" i="27"/>
  <c r="P168" i="27"/>
  <c r="J168" i="27"/>
  <c r="P167" i="27"/>
  <c r="J167" i="27"/>
  <c r="F166" i="27"/>
  <c r="E166" i="27"/>
  <c r="D166" i="27"/>
  <c r="P165" i="27"/>
  <c r="J165" i="27"/>
  <c r="P164" i="27"/>
  <c r="J164" i="27"/>
  <c r="P163" i="27"/>
  <c r="J163" i="27"/>
  <c r="P162" i="27"/>
  <c r="J162" i="27"/>
  <c r="F161" i="27"/>
  <c r="E161" i="27"/>
  <c r="D161" i="27"/>
  <c r="F160" i="27"/>
  <c r="E160" i="27"/>
  <c r="D160" i="27"/>
  <c r="F159" i="27"/>
  <c r="E159" i="27"/>
  <c r="D159" i="27"/>
  <c r="F158" i="27"/>
  <c r="E158" i="27"/>
  <c r="D158" i="27"/>
  <c r="F157" i="27"/>
  <c r="E157" i="27"/>
  <c r="D157" i="27"/>
  <c r="P155" i="27"/>
  <c r="J155" i="27"/>
  <c r="P154" i="27"/>
  <c r="J154" i="27"/>
  <c r="P153" i="27"/>
  <c r="J153" i="27"/>
  <c r="P152" i="27"/>
  <c r="J152" i="27"/>
  <c r="F151" i="27"/>
  <c r="E151" i="27"/>
  <c r="D151" i="27"/>
  <c r="P150" i="27"/>
  <c r="J150" i="27"/>
  <c r="P149" i="27"/>
  <c r="J149" i="27"/>
  <c r="P148" i="27"/>
  <c r="J148" i="27"/>
  <c r="P147" i="27"/>
  <c r="J147" i="27"/>
  <c r="F146" i="27"/>
  <c r="E146" i="27"/>
  <c r="D146" i="27"/>
  <c r="P145" i="27"/>
  <c r="J145" i="27"/>
  <c r="P144" i="27"/>
  <c r="J144" i="27"/>
  <c r="P143" i="27"/>
  <c r="J143" i="27"/>
  <c r="P142" i="27"/>
  <c r="J142" i="27"/>
  <c r="F141" i="27"/>
  <c r="E141" i="27"/>
  <c r="D141" i="27"/>
  <c r="P140" i="27"/>
  <c r="J140" i="27"/>
  <c r="P139" i="27"/>
  <c r="J139" i="27"/>
  <c r="P138" i="27"/>
  <c r="J138" i="27"/>
  <c r="P137" i="27"/>
  <c r="J137" i="27"/>
  <c r="F136" i="27"/>
  <c r="E136" i="27"/>
  <c r="D136" i="27"/>
  <c r="P135" i="27"/>
  <c r="J135" i="27"/>
  <c r="P134" i="27"/>
  <c r="J134" i="27"/>
  <c r="P133" i="27"/>
  <c r="J133" i="27"/>
  <c r="P132" i="27"/>
  <c r="J132" i="27"/>
  <c r="F131" i="27"/>
  <c r="E131" i="27"/>
  <c r="D131" i="27"/>
  <c r="F130" i="27"/>
  <c r="E130" i="27"/>
  <c r="D130" i="27"/>
  <c r="F129" i="27"/>
  <c r="E129" i="27"/>
  <c r="D129" i="27"/>
  <c r="F128" i="27"/>
  <c r="E128" i="27"/>
  <c r="D128" i="27"/>
  <c r="F127" i="27"/>
  <c r="E127" i="27"/>
  <c r="D127" i="27"/>
  <c r="P120" i="27"/>
  <c r="J120" i="27"/>
  <c r="P119" i="27"/>
  <c r="J119" i="27"/>
  <c r="P118" i="27"/>
  <c r="J118" i="27"/>
  <c r="P117" i="27"/>
  <c r="J117" i="27"/>
  <c r="F116" i="27"/>
  <c r="E116" i="27"/>
  <c r="D116" i="27"/>
  <c r="P115" i="27"/>
  <c r="J115" i="27"/>
  <c r="P114" i="27"/>
  <c r="J114" i="27"/>
  <c r="P113" i="27"/>
  <c r="J113" i="27"/>
  <c r="P112" i="27"/>
  <c r="J112" i="27"/>
  <c r="F111" i="27"/>
  <c r="E111" i="27"/>
  <c r="D111" i="27"/>
  <c r="P110" i="27"/>
  <c r="J110" i="27"/>
  <c r="P109" i="27"/>
  <c r="J109" i="27"/>
  <c r="P108" i="27"/>
  <c r="J108" i="27"/>
  <c r="P107" i="27"/>
  <c r="J107" i="27"/>
  <c r="F106" i="27"/>
  <c r="E106" i="27"/>
  <c r="D106" i="27"/>
  <c r="F105" i="27"/>
  <c r="E105" i="27"/>
  <c r="D105" i="27"/>
  <c r="D100" i="27" s="1"/>
  <c r="F104" i="27"/>
  <c r="F99" i="27" s="1"/>
  <c r="E104" i="27"/>
  <c r="D104" i="27"/>
  <c r="F103" i="27"/>
  <c r="E103" i="27"/>
  <c r="E98" i="27" s="1"/>
  <c r="D103" i="27"/>
  <c r="F102" i="27"/>
  <c r="F97" i="27" s="1"/>
  <c r="E102" i="27"/>
  <c r="D102" i="27"/>
  <c r="E99" i="27"/>
  <c r="D99" i="27"/>
  <c r="P95" i="27"/>
  <c r="J95" i="27"/>
  <c r="P94" i="27"/>
  <c r="J94" i="27"/>
  <c r="P93" i="27"/>
  <c r="J93" i="27"/>
  <c r="P92" i="27"/>
  <c r="J92" i="27"/>
  <c r="G92" i="27"/>
  <c r="F91" i="27"/>
  <c r="E91" i="27"/>
  <c r="D91" i="27"/>
  <c r="P90" i="27"/>
  <c r="J90" i="27"/>
  <c r="P89" i="27"/>
  <c r="J89" i="27"/>
  <c r="P88" i="27"/>
  <c r="J88" i="27"/>
  <c r="P87" i="27"/>
  <c r="J87" i="27"/>
  <c r="G87" i="27"/>
  <c r="F86" i="27"/>
  <c r="E86" i="27"/>
  <c r="D86" i="27"/>
  <c r="P85" i="27"/>
  <c r="J85" i="27"/>
  <c r="P84" i="27"/>
  <c r="J84" i="27"/>
  <c r="P83" i="27"/>
  <c r="J83" i="27"/>
  <c r="P82" i="27"/>
  <c r="J82" i="27"/>
  <c r="F81" i="27"/>
  <c r="E81" i="27"/>
  <c r="D81" i="27"/>
  <c r="P80" i="27"/>
  <c r="J80" i="27"/>
  <c r="P79" i="27"/>
  <c r="J79" i="27"/>
  <c r="P78" i="27"/>
  <c r="J78" i="27"/>
  <c r="P77" i="27"/>
  <c r="J77" i="27"/>
  <c r="F76" i="27"/>
  <c r="E76" i="27"/>
  <c r="D76" i="27"/>
  <c r="P75" i="27"/>
  <c r="J75" i="27"/>
  <c r="P74" i="27"/>
  <c r="J74" i="27"/>
  <c r="P73" i="27"/>
  <c r="J73" i="27"/>
  <c r="P72" i="27"/>
  <c r="J72" i="27"/>
  <c r="F71" i="27"/>
  <c r="E71" i="27"/>
  <c r="D71" i="27"/>
  <c r="P70" i="27"/>
  <c r="J70" i="27"/>
  <c r="P69" i="27"/>
  <c r="J69" i="27"/>
  <c r="P68" i="27"/>
  <c r="J68" i="27"/>
  <c r="P67" i="27"/>
  <c r="J67" i="27"/>
  <c r="F66" i="27"/>
  <c r="E66" i="27"/>
  <c r="D66" i="27"/>
  <c r="P65" i="27"/>
  <c r="J65" i="27"/>
  <c r="P64" i="27"/>
  <c r="J64" i="27"/>
  <c r="P63" i="27"/>
  <c r="J63" i="27"/>
  <c r="P62" i="27"/>
  <c r="J62" i="27"/>
  <c r="F61" i="27"/>
  <c r="E61" i="27"/>
  <c r="D61" i="27"/>
  <c r="P60" i="27"/>
  <c r="J60" i="27"/>
  <c r="J59" i="27"/>
  <c r="F59" i="27"/>
  <c r="P58" i="27"/>
  <c r="J58" i="27"/>
  <c r="P57" i="27"/>
  <c r="J57" i="27"/>
  <c r="E56" i="27"/>
  <c r="D56" i="27"/>
  <c r="F55" i="27"/>
  <c r="E55" i="27"/>
  <c r="E15" i="27" s="1"/>
  <c r="D55" i="27"/>
  <c r="D15" i="27" s="1"/>
  <c r="E54" i="27"/>
  <c r="D54" i="27"/>
  <c r="F53" i="27"/>
  <c r="F13" i="27" s="1"/>
  <c r="E53" i="27"/>
  <c r="D53" i="27"/>
  <c r="F52" i="27"/>
  <c r="E52" i="27"/>
  <c r="D52" i="27"/>
  <c r="D12" i="27" s="1"/>
  <c r="P50" i="27"/>
  <c r="J50" i="27"/>
  <c r="P49" i="27"/>
  <c r="J49" i="27"/>
  <c r="P48" i="27"/>
  <c r="J48" i="27"/>
  <c r="P47" i="27"/>
  <c r="J47" i="27"/>
  <c r="F46" i="27"/>
  <c r="E46" i="27"/>
  <c r="D46" i="27"/>
  <c r="P45" i="27"/>
  <c r="J45" i="27"/>
  <c r="P44" i="27"/>
  <c r="J44" i="27"/>
  <c r="P43" i="27"/>
  <c r="J43" i="27"/>
  <c r="P42" i="27"/>
  <c r="J42" i="27"/>
  <c r="F41" i="27"/>
  <c r="E41" i="27"/>
  <c r="D41" i="27"/>
  <c r="P40" i="27"/>
  <c r="J40" i="27"/>
  <c r="P39" i="27"/>
  <c r="J39" i="27"/>
  <c r="P38" i="27"/>
  <c r="J38" i="27"/>
  <c r="P37" i="27"/>
  <c r="J37" i="27"/>
  <c r="F36" i="27"/>
  <c r="E36" i="27"/>
  <c r="D36" i="27"/>
  <c r="P35" i="27"/>
  <c r="J35" i="27"/>
  <c r="P34" i="27"/>
  <c r="J34" i="27"/>
  <c r="P33" i="27"/>
  <c r="J33" i="27"/>
  <c r="P32" i="27"/>
  <c r="J32" i="27"/>
  <c r="F31" i="27"/>
  <c r="E31" i="27"/>
  <c r="D31" i="27"/>
  <c r="P30" i="27"/>
  <c r="J30" i="27"/>
  <c r="P29" i="27"/>
  <c r="J29" i="27"/>
  <c r="P28" i="27"/>
  <c r="J28" i="27"/>
  <c r="P27" i="27"/>
  <c r="J27" i="27"/>
  <c r="F26" i="27"/>
  <c r="E26" i="27"/>
  <c r="D26" i="27"/>
  <c r="P25" i="27"/>
  <c r="J25" i="27"/>
  <c r="P24" i="27"/>
  <c r="J24" i="27"/>
  <c r="P23" i="27"/>
  <c r="J23" i="27"/>
  <c r="P22" i="27"/>
  <c r="J22" i="27"/>
  <c r="F21" i="27"/>
  <c r="E21" i="27"/>
  <c r="D21" i="27"/>
  <c r="P20" i="27"/>
  <c r="J20" i="27"/>
  <c r="P19" i="27"/>
  <c r="J19" i="27"/>
  <c r="P18" i="27"/>
  <c r="J18" i="27"/>
  <c r="P17" i="27"/>
  <c r="J17" i="27"/>
  <c r="F16" i="27"/>
  <c r="E16" i="27"/>
  <c r="D16" i="27"/>
  <c r="D14" i="27"/>
  <c r="J196" i="4"/>
  <c r="J194" i="4"/>
  <c r="G190" i="4"/>
  <c r="J190" i="4" s="1"/>
  <c r="J189" i="4"/>
  <c r="J185" i="4"/>
  <c r="J177" i="4"/>
  <c r="J172" i="4"/>
  <c r="J171" i="4"/>
  <c r="J166" i="4"/>
  <c r="J162" i="4"/>
  <c r="J158" i="4"/>
  <c r="J157" i="4"/>
  <c r="J156" i="4"/>
  <c r="G152" i="4"/>
  <c r="J152" i="4" s="1"/>
  <c r="J149" i="4"/>
  <c r="J145" i="4"/>
  <c r="J143" i="4"/>
  <c r="J140" i="4"/>
  <c r="J136" i="4"/>
  <c r="J132" i="4"/>
  <c r="E132" i="4"/>
  <c r="J127" i="4"/>
  <c r="J123" i="4"/>
  <c r="J120" i="4"/>
  <c r="J117" i="4"/>
  <c r="J116" i="4"/>
  <c r="J115" i="4"/>
  <c r="J114" i="4"/>
  <c r="J111" i="4"/>
  <c r="J106" i="4"/>
  <c r="J102" i="4"/>
  <c r="J98" i="4"/>
  <c r="J95" i="4"/>
  <c r="J92" i="4"/>
  <c r="J88" i="4"/>
  <c r="J84" i="4"/>
  <c r="J78" i="4"/>
  <c r="J75" i="4"/>
  <c r="J72" i="4"/>
  <c r="J68" i="4"/>
  <c r="J64" i="4"/>
  <c r="J61" i="4"/>
  <c r="J55" i="4"/>
  <c r="J46" i="4"/>
  <c r="J42" i="4"/>
  <c r="J36" i="4"/>
  <c r="J33" i="4"/>
  <c r="J30" i="4"/>
  <c r="J27" i="4"/>
  <c r="J24" i="4"/>
  <c r="J20" i="4"/>
  <c r="J16" i="4"/>
  <c r="J13" i="4"/>
  <c r="J9" i="4"/>
  <c r="J102" i="27" l="1"/>
  <c r="F124" i="27"/>
  <c r="F226" i="27"/>
  <c r="P226" i="27" s="1"/>
  <c r="J129" i="27"/>
  <c r="E125" i="27"/>
  <c r="P281" i="27"/>
  <c r="D51" i="27"/>
  <c r="J55" i="27"/>
  <c r="J61" i="27"/>
  <c r="P66" i="27"/>
  <c r="J160" i="27"/>
  <c r="F190" i="27"/>
  <c r="P206" i="27"/>
  <c r="G211" i="27"/>
  <c r="P224" i="27"/>
  <c r="P46" i="27"/>
  <c r="P128" i="27"/>
  <c r="P286" i="27"/>
  <c r="P106" i="27"/>
  <c r="P158" i="27"/>
  <c r="P236" i="27"/>
  <c r="D124" i="27"/>
  <c r="P86" i="27"/>
  <c r="F122" i="27"/>
  <c r="P136" i="27"/>
  <c r="P225" i="27"/>
  <c r="P231" i="27"/>
  <c r="P241" i="27"/>
  <c r="G251" i="27"/>
  <c r="J259" i="27"/>
  <c r="P260" i="27"/>
  <c r="G276" i="27"/>
  <c r="F101" i="27"/>
  <c r="D156" i="27"/>
  <c r="G16" i="27"/>
  <c r="D126" i="27"/>
  <c r="P129" i="27"/>
  <c r="P131" i="27"/>
  <c r="J192" i="27"/>
  <c r="J193" i="27"/>
  <c r="P201" i="27"/>
  <c r="G206" i="27"/>
  <c r="J225" i="27"/>
  <c r="J231" i="27"/>
  <c r="J241" i="27"/>
  <c r="P257" i="27"/>
  <c r="D256" i="27"/>
  <c r="J36" i="27"/>
  <c r="P41" i="27"/>
  <c r="G46" i="27"/>
  <c r="J66" i="27"/>
  <c r="J81" i="27"/>
  <c r="J111" i="27"/>
  <c r="J116" i="27"/>
  <c r="J159" i="27"/>
  <c r="J176" i="27"/>
  <c r="P181" i="27"/>
  <c r="E188" i="27"/>
  <c r="J201" i="27"/>
  <c r="P211" i="27"/>
  <c r="P216" i="27"/>
  <c r="P222" i="27"/>
  <c r="P246" i="27"/>
  <c r="P258" i="27"/>
  <c r="J103" i="27"/>
  <c r="P105" i="27"/>
  <c r="J106" i="27"/>
  <c r="E123" i="27"/>
  <c r="J136" i="27"/>
  <c r="E187" i="27"/>
  <c r="F187" i="27"/>
  <c r="G81" i="27"/>
  <c r="G91" i="27"/>
  <c r="J104" i="27"/>
  <c r="P111" i="27"/>
  <c r="P116" i="27"/>
  <c r="J130" i="27"/>
  <c r="J157" i="27"/>
  <c r="F123" i="27"/>
  <c r="P159" i="27"/>
  <c r="G176" i="27"/>
  <c r="J181" i="27"/>
  <c r="D190" i="27"/>
  <c r="E221" i="27"/>
  <c r="J222" i="27"/>
  <c r="J246" i="27"/>
  <c r="J260" i="27"/>
  <c r="J276" i="27"/>
  <c r="E97" i="27"/>
  <c r="P97" i="27" s="1"/>
  <c r="P192" i="27"/>
  <c r="G286" i="27"/>
  <c r="G31" i="27"/>
  <c r="P61" i="27"/>
  <c r="P81" i="27"/>
  <c r="G116" i="27"/>
  <c r="D125" i="27"/>
  <c r="J131" i="27"/>
  <c r="P141" i="27"/>
  <c r="E156" i="27"/>
  <c r="P160" i="27"/>
  <c r="P176" i="27"/>
  <c r="F223" i="27"/>
  <c r="F221" i="27" s="1"/>
  <c r="P259" i="27"/>
  <c r="P271" i="27"/>
  <c r="J281" i="27"/>
  <c r="J286" i="27"/>
  <c r="D13" i="27"/>
  <c r="D11" i="27" s="1"/>
  <c r="P16" i="27"/>
  <c r="J46" i="27"/>
  <c r="G76" i="27"/>
  <c r="J86" i="27"/>
  <c r="F98" i="27"/>
  <c r="F96" i="27" s="1"/>
  <c r="F100" i="27"/>
  <c r="P103" i="27"/>
  <c r="E124" i="27"/>
  <c r="D123" i="27"/>
  <c r="J123" i="27" s="1"/>
  <c r="J141" i="27"/>
  <c r="P146" i="27"/>
  <c r="P157" i="27"/>
  <c r="J206" i="27"/>
  <c r="P276" i="27"/>
  <c r="G281" i="27"/>
  <c r="D122" i="27"/>
  <c r="P223" i="27"/>
  <c r="E256" i="27"/>
  <c r="J257" i="27"/>
  <c r="J26" i="27"/>
  <c r="P26" i="27"/>
  <c r="J56" i="27"/>
  <c r="P194" i="27"/>
  <c r="J194" i="27"/>
  <c r="E189" i="27"/>
  <c r="E191" i="27"/>
  <c r="J229" i="27"/>
  <c r="D224" i="27"/>
  <c r="D189" i="27" s="1"/>
  <c r="J266" i="27"/>
  <c r="P266" i="27"/>
  <c r="P21" i="27"/>
  <c r="J21" i="27"/>
  <c r="J31" i="27"/>
  <c r="E14" i="27"/>
  <c r="P55" i="27"/>
  <c r="F15" i="27"/>
  <c r="F54" i="27"/>
  <c r="F14" i="27" s="1"/>
  <c r="P59" i="27"/>
  <c r="F56" i="27"/>
  <c r="P56" i="27" s="1"/>
  <c r="E101" i="27"/>
  <c r="P171" i="27"/>
  <c r="J171" i="27"/>
  <c r="P193" i="27"/>
  <c r="F191" i="27"/>
  <c r="P261" i="27"/>
  <c r="J261" i="27"/>
  <c r="F12" i="27"/>
  <c r="F125" i="27"/>
  <c r="P125" i="27" s="1"/>
  <c r="F126" i="27"/>
  <c r="P31" i="27"/>
  <c r="J53" i="27"/>
  <c r="P53" i="27"/>
  <c r="E13" i="27"/>
  <c r="J54" i="27"/>
  <c r="P76" i="27"/>
  <c r="J76" i="27"/>
  <c r="D98" i="27"/>
  <c r="J98" i="27" s="1"/>
  <c r="P99" i="27"/>
  <c r="J99" i="27"/>
  <c r="P102" i="27"/>
  <c r="J128" i="27"/>
  <c r="J166" i="27"/>
  <c r="P166" i="27"/>
  <c r="P196" i="27"/>
  <c r="J196" i="27"/>
  <c r="J251" i="27"/>
  <c r="P251" i="27"/>
  <c r="J41" i="27"/>
  <c r="G41" i="27"/>
  <c r="P52" i="27"/>
  <c r="E12" i="27"/>
  <c r="E51" i="27"/>
  <c r="J52" i="27"/>
  <c r="P71" i="27"/>
  <c r="J71" i="27"/>
  <c r="J91" i="27"/>
  <c r="P91" i="27"/>
  <c r="D101" i="27"/>
  <c r="D97" i="27"/>
  <c r="J97" i="27" s="1"/>
  <c r="P161" i="27"/>
  <c r="J161" i="27"/>
  <c r="J195" i="27"/>
  <c r="E190" i="27"/>
  <c r="P195" i="27"/>
  <c r="J271" i="27"/>
  <c r="G271" i="27"/>
  <c r="J127" i="27"/>
  <c r="E126" i="27"/>
  <c r="E122" i="27"/>
  <c r="J151" i="27"/>
  <c r="D191" i="27"/>
  <c r="D187" i="27"/>
  <c r="F189" i="27"/>
  <c r="J228" i="27"/>
  <c r="D223" i="27"/>
  <c r="J15" i="27"/>
  <c r="J16" i="27"/>
  <c r="P36" i="27"/>
  <c r="J158" i="27"/>
  <c r="J211" i="27"/>
  <c r="D226" i="27"/>
  <c r="J226" i="27" s="1"/>
  <c r="P229" i="27"/>
  <c r="J236" i="27"/>
  <c r="J258" i="27"/>
  <c r="G86" i="27"/>
  <c r="P104" i="27"/>
  <c r="J105" i="27"/>
  <c r="E100" i="27"/>
  <c r="P127" i="27"/>
  <c r="P130" i="27"/>
  <c r="J146" i="27"/>
  <c r="P151" i="27"/>
  <c r="F156" i="27"/>
  <c r="G181" i="27"/>
  <c r="J216" i="27"/>
  <c r="F256" i="27"/>
  <c r="E96" i="27" l="1"/>
  <c r="D9" i="27"/>
  <c r="D10" i="27"/>
  <c r="P123" i="27"/>
  <c r="J224" i="27"/>
  <c r="E186" i="27"/>
  <c r="J124" i="27"/>
  <c r="G101" i="27"/>
  <c r="G191" i="27"/>
  <c r="J125" i="27"/>
  <c r="J256" i="27"/>
  <c r="J156" i="27"/>
  <c r="D121" i="27"/>
  <c r="F121" i="27"/>
  <c r="G221" i="27"/>
  <c r="P221" i="27"/>
  <c r="P187" i="27"/>
  <c r="P98" i="27"/>
  <c r="F188" i="27"/>
  <c r="F8" i="27" s="1"/>
  <c r="P124" i="27"/>
  <c r="E10" i="27"/>
  <c r="P96" i="27"/>
  <c r="J122" i="27"/>
  <c r="E121" i="27"/>
  <c r="P122" i="27"/>
  <c r="J51" i="27"/>
  <c r="J14" i="27"/>
  <c r="E9" i="27"/>
  <c r="P14" i="27"/>
  <c r="P126" i="27"/>
  <c r="J126" i="27"/>
  <c r="J13" i="27"/>
  <c r="E8" i="27"/>
  <c r="P13" i="27"/>
  <c r="G14" i="27"/>
  <c r="F9" i="27"/>
  <c r="G9" i="27" s="1"/>
  <c r="P54" i="27"/>
  <c r="J191" i="27"/>
  <c r="P191" i="27"/>
  <c r="D188" i="27"/>
  <c r="D186" i="27" s="1"/>
  <c r="J186" i="27" s="1"/>
  <c r="J223" i="27"/>
  <c r="D221" i="27"/>
  <c r="J221" i="27" s="1"/>
  <c r="J190" i="27"/>
  <c r="P190" i="27"/>
  <c r="D7" i="27"/>
  <c r="D96" i="27"/>
  <c r="J96" i="27" s="1"/>
  <c r="G12" i="27"/>
  <c r="F11" i="27"/>
  <c r="F7" i="27"/>
  <c r="J101" i="27"/>
  <c r="P101" i="27"/>
  <c r="P15" i="27"/>
  <c r="G15" i="27"/>
  <c r="F10" i="27"/>
  <c r="J189" i="27"/>
  <c r="P189" i="27"/>
  <c r="G156" i="27"/>
  <c r="P156" i="27"/>
  <c r="G256" i="27"/>
  <c r="P256" i="27"/>
  <c r="J187" i="27"/>
  <c r="P12" i="27"/>
  <c r="J12" i="27"/>
  <c r="E11" i="27"/>
  <c r="E7" i="27"/>
  <c r="P100" i="27"/>
  <c r="J100" i="27"/>
  <c r="G126" i="27"/>
  <c r="F51" i="27"/>
  <c r="G51" i="27" s="1"/>
  <c r="J10" i="27" l="1"/>
  <c r="F186" i="27"/>
  <c r="P186" i="27" s="1"/>
  <c r="P188" i="27"/>
  <c r="G10" i="27"/>
  <c r="G11" i="27"/>
  <c r="J121" i="27"/>
  <c r="P121" i="27"/>
  <c r="J188" i="27"/>
  <c r="D8" i="27"/>
  <c r="D6" i="27" s="1"/>
  <c r="P8" i="27"/>
  <c r="P51" i="27"/>
  <c r="J7" i="27"/>
  <c r="P7" i="27"/>
  <c r="E6" i="27"/>
  <c r="J11" i="27"/>
  <c r="P11" i="27"/>
  <c r="G8" i="27"/>
  <c r="G7" i="27"/>
  <c r="F6" i="27"/>
  <c r="I7" i="27"/>
  <c r="H7" i="27"/>
  <c r="P10" i="27"/>
  <c r="P9" i="27"/>
  <c r="J9" i="27"/>
  <c r="K7" i="27" l="1"/>
  <c r="J8" i="27"/>
  <c r="P6" i="27"/>
  <c r="J6" i="27"/>
  <c r="L6" i="27"/>
  <c r="G6" i="27"/>
  <c r="M6" i="27"/>
  <c r="N6" i="27" l="1"/>
</calcChain>
</file>

<file path=xl/comments1.xml><?xml version="1.0" encoding="utf-8"?>
<comments xmlns="http://schemas.openxmlformats.org/spreadsheetml/2006/main">
  <authors>
    <author>Ирина Шпаковская</author>
  </authors>
  <commentList>
    <comment ref="L120" authorId="0" shapeId="0">
      <text>
        <r>
          <rPr>
            <b/>
            <sz val="9"/>
            <color indexed="81"/>
            <rFont val="Tahoma"/>
            <family val="2"/>
            <charset val="204"/>
          </rPr>
          <t>Бабенко:</t>
        </r>
        <r>
          <rPr>
            <sz val="9"/>
            <color indexed="81"/>
            <rFont val="Tahoma"/>
            <family val="2"/>
            <charset val="204"/>
          </rPr>
          <t xml:space="preserve">
230 детей Лукойл</t>
        </r>
      </text>
    </comment>
  </commentList>
</comments>
</file>

<file path=xl/sharedStrings.xml><?xml version="1.0" encoding="utf-8"?>
<sst xmlns="http://schemas.openxmlformats.org/spreadsheetml/2006/main" count="1404" uniqueCount="685">
  <si>
    <t>Таблица 6</t>
  </si>
  <si>
    <t xml:space="preserve">Сведения
о достижении значений целевых показателей (индикаторов) муниципальной программы "Развитие образования" за 2024 год
</t>
  </si>
  <si>
    <t>№ п/п</t>
  </si>
  <si>
    <t>Наименование целевого показателя (индикатора)</t>
  </si>
  <si>
    <t>Ед. измерения</t>
  </si>
  <si>
    <t>Направленность</t>
  </si>
  <si>
    <t>Значения целевых показателей (индикаторов) муниципальной программы, подпрограммы муниципальной программы</t>
  </si>
  <si>
    <t>Обоснование отклонений значений целевого показателя (индикатора) на конец отчетного года (при наличии)</t>
  </si>
  <si>
    <t xml:space="preserve">Степень достижения показателя (индикатора) муниципальной программы (Сдп) </t>
  </si>
  <si>
    <t xml:space="preserve">Фактическое значение года, предшествующего отчетному
</t>
  </si>
  <si>
    <t xml:space="preserve">отчетный год
</t>
  </si>
  <si>
    <t>план</t>
  </si>
  <si>
    <t>факт</t>
  </si>
  <si>
    <t>Муниципальная программа «Развитие образования»</t>
  </si>
  <si>
    <t>Доля детей в возрасте от 1 до 6 лет, получающих дошкольное образование и (или) содержание в муниципальных образовательных организациях в общей численности детей в возрасте 1-6 лет</t>
  </si>
  <si>
    <t>%</t>
  </si>
  <si>
    <t>¯</t>
  </si>
  <si>
    <t>+</t>
  </si>
  <si>
    <t>Данные для расчёта</t>
  </si>
  <si>
    <t>количество детей в возрасте 1-6 лет, проживающих на территории муниципального округа "Усинск"  Республики Коми (данные Комистата)</t>
  </si>
  <si>
    <t>численности детей 1-6 лет, которым предоставлена возможность получать услуги дошкольного образования (данные отчета 85-К раздел 7, строка 701, сумма граф 5-10)</t>
  </si>
  <si>
    <t>Количество услуг психолого-педагогической, методической и консультативной помощи родителям (законным представителям) детей, в том числе с привлечением некоммерческих организаций</t>
  </si>
  <si>
    <t xml:space="preserve">ед. </t>
  </si>
  <si>
    <t>­</t>
  </si>
  <si>
    <t>Родители (законные представители) детей, не зачисленных в ДОО, чаще обращаются в консультационные пункты при ДОО для получения методической, психологической помощи. Влияние на это оказала работа, проводимая УО и ДОО по информированию населения о возможности получения такой услуги.</t>
  </si>
  <si>
    <t>Фактическое количество услуг оказанных в текущем году</t>
  </si>
  <si>
    <t>Доля детей в возрасте 5-18 лет, получающих дополнительное образование в организациях различной организационно-правовой формы и формы собственности, в общей численности детей этой возрастной группы</t>
  </si>
  <si>
    <t xml:space="preserve">Отклонение значения целевого показателя на 10% связано с открытием групп для реализации дополнительных общеразвивающих программ технической направленности на базе Центр цифрового образования детей «IT-куб» МБОУ "СОШ №1" г. Усинска </t>
  </si>
  <si>
    <t>общая численность детей в возрасте от 5 до 18 лет, проживающих на территории муниципального округа "Усинск" Республики Коми (данные Комистата)</t>
  </si>
  <si>
    <t>общая численность детей данной возрастной группы, получающих услуги по дополнительному образованию</t>
  </si>
  <si>
    <t>Доля детей в возрасте от 5 до 18 лет, получающих дополнительное образование с использованием сертификата дополнительного образования, в общей численности детей, получающих дополнительное образование за счет бюджетных средств (за исключением  обучающихся в образовательных организациях дополнительного образования детей со специальными наименованиями «детская школа искусств», «детская музыкальная школа», «детская хоровая школа», «детская художественная школа», «детская хореографическая школа», «детская театральная школа», «детская цирковая школа», «детская школа художественных ремесел»</t>
  </si>
  <si>
    <t>Доля муниципальных общеобразовательных организаций, соответствующих современным требованиям обучения, в общем количестве муниципальных образовательных организаций</t>
  </si>
  <si>
    <t>-</t>
  </si>
  <si>
    <t>Уровень удовлетворенности населения качеством дошкольного образования от общего числа опрошенных родителей, дети которых посещают детские дошкольные организации</t>
  </si>
  <si>
    <t>Отрицательная динамика   связана с недостаточной информированностью населения о наличии мест в детских садах и доступности дошкольного образования</t>
  </si>
  <si>
    <t>На основе данных УГГС</t>
  </si>
  <si>
    <t xml:space="preserve">Уровень удовлетворенности населения качеством
общего образования от общего числа опрошенных  родителей, дети которых посещают общеобразовательные организации
</t>
  </si>
  <si>
    <t xml:space="preserve">Уровень удовлетворенности населения качеством
дополнительного образования от общего числа опрошенных  родителей, дети которых посещают объединения дополнительного образования
</t>
  </si>
  <si>
    <t>Доля молодежи, задействованной в мероприятиях по вовлечению в творческую деятельность, от общего числа молодежи в муниципальном округе «Усинск» Республики Коми</t>
  </si>
  <si>
    <t>Отклонений нет</t>
  </si>
  <si>
    <t>численность молодежи, задействованной в мероприятиях по вовлечению в творческую деятельность</t>
  </si>
  <si>
    <t xml:space="preserve">общая численность молодых людей в возрасте от 14 до 35 лет </t>
  </si>
  <si>
    <t>Подпрограмма 1 Развитие дошкольного, общего и дополнительного образования детей</t>
  </si>
  <si>
    <t>Задача 1. Создание условий для раннего развития детей</t>
  </si>
  <si>
    <t>Охват детей в возрасте до трех лет, получающих дошкольное образование в муниципальных организациях, осуществляющих образовательную деятельность по образовательным программам дошкольного образования и присмотр и уход, в общей численности детей в возрасте до трех лет</t>
  </si>
  <si>
    <t>количество детей в возрасте 0-3 лет, проживающих на территории муниципального округа «Усинск» Республики Коми (данные Комистата)</t>
  </si>
  <si>
    <t>численности детей 0-3 лет, которым предоставлена возможность получать услуги дошкольного образования (данные отчета 85-К раздел 7, строка 701 сумма граф 4-6)</t>
  </si>
  <si>
    <t>Доля граждан, положительно оценивших качество психолого-педагогической, методической и консультативной помощи, от общего числа обратившихся за получением помощи</t>
  </si>
  <si>
    <t>без динамики</t>
  </si>
  <si>
    <t>Удовлетворенность качеством методической, консультативной и психологической помощи, оказываемой на базе консультативных пунктов. Повышение квалификации специалистов, участвующих в работе консультационных пунктов.</t>
  </si>
  <si>
    <t>Число граждан, положительно оценивших качество услуг психолого-педагогической, методической и консультативной помощи, от общего числа обратившихся за получением услуги</t>
  </si>
  <si>
    <t>Количество опрошенных граждан, обратившихся за получением услуги</t>
  </si>
  <si>
    <t>Задача 2. Создание условий для повышения качества реализации образовательных программ</t>
  </si>
  <si>
    <t>Доля выпускников муниципальных общеобразовательных организаций, не получивших аттестат о среднем общем образовании, в общей численности выпускников муниципальных общеобразовательных  организаций</t>
  </si>
  <si>
    <t>Качественная профориентационная работа, осознанный выбор образовательной траектории позволили 100% выпускников  получить аттестаты о среднем общем образовании</t>
  </si>
  <si>
    <t>Количество выпускников не получивших аттестат</t>
  </si>
  <si>
    <t>Общее количество выпускников</t>
  </si>
  <si>
    <t>Численность обучающихся, охваченных основными и дополнительными общеобразовательными программами цифрового, естественнонаучного и гуманитарного профилей</t>
  </si>
  <si>
    <t>тыс. ед</t>
  </si>
  <si>
    <t>Количество обучающихся, изучающих учебные предметы этнокультурной направленности и (или) коми язык (родной и государственный), от общего количества обучающихся общеобразовательных организаций</t>
  </si>
  <si>
    <t>Общее количество обучающихся</t>
  </si>
  <si>
    <t>Число общеобразовательных организаций, расположенных в сельской местности и малых городах, обновивших материально-техническую базу для реализации основных и дополнительных общеобразовательных программ цифрового, естественнонаучного и гуманитарного профилей, с нарастающим итогом</t>
  </si>
  <si>
    <t>ед.</t>
  </si>
  <si>
    <t>Доля обучающихся по основным образовательным программам начального общего, основного общего и среднего общего образования, участвующих в олимпиадах и конкурсах различного уровня</t>
  </si>
  <si>
    <t>Увеличение количества конкурсных мероприятий, активизация участия в конкурсах различного уровня</t>
  </si>
  <si>
    <t>Количество обучающихся по основным образовательным программам начального общего, основного общего и среднего общего образования</t>
  </si>
  <si>
    <t>Количество обучающихся по основным образовательным программам начального общего, основного общего и среднего общего образования, участвующих в олимпиадах и конкурсах различного уровня</t>
  </si>
  <si>
    <t>Число участников открытых онлайн-уроков, реализуемых с учетом опыта цикла открытых уроков «Проектория», «Уроки настоящего» или иных аналогичных по возможностям, функциям и результатам проектах, направленных на раннюю профориентацию</t>
  </si>
  <si>
    <t>Количество учащихся 1-11 классов, участвующих в открытых онлайн-уроках "Проектория", "Открытыеуроки.рф"</t>
  </si>
  <si>
    <t>Общее количество учащихся муниципальных общеобразовательных организаций</t>
  </si>
  <si>
    <t>Число детей, получивших рекомендации по построению индивидуального учебного плана в соответствии с выбранными профессиональными компетенциями (профессиональными областями деятельности) с учетом реализации проекта «Билет в будущее», нарастающим итогом</t>
  </si>
  <si>
    <t>чел.</t>
  </si>
  <si>
    <t>Количество учащихся 6-11 классов муниципальных общеобразовательных организаций, участвующих во Всероссийском проекте по ранней профориентации учащихся 6-11 классов "Билет в будущее", прошедших все этапы проекта</t>
  </si>
  <si>
    <t>Число педагогических работников, охваченных проведением профессиональных конкурсов, в целях предоставления возможностей для профессионального и карьерного роста</t>
  </si>
  <si>
    <t>Число педагогических работников, ежегодно проходящих обучение по программам дополнительного профессионального образования, программам повышения квалификации</t>
  </si>
  <si>
    <t>Необходимость обучения в связи переходом на обновленные ФГОС НОО, ООО</t>
  </si>
  <si>
    <t>Количество новых мест в образовательных организациях различных типов, для которых приобретены оборудование, расходные материалы, средства обучения и воспитания в целях реализации дополнительных общеразвивающих программ всех направленностей</t>
  </si>
  <si>
    <t>Задача. 3 Создание современных условий в образовательных организациях в соответствии с требованиями законодательства</t>
  </si>
  <si>
    <t>Доля обучающихся в муниципальных общеобразовательных организациях, занимающихся в одну смену, в общей численности обучающихся в муниципальных общеобразовательных организаций</t>
  </si>
  <si>
    <t xml:space="preserve">численность обучающихся, занимающихся в первую  смену </t>
  </si>
  <si>
    <t xml:space="preserve">численность обучающихся (всего) 
</t>
  </si>
  <si>
    <t>Доля образовательных организаций, отвечающих требованиям пожарной и санитарно-эпидемиологической безопасности обучающихся, воспитанников и работников образовательных организаций во время учебной деятельности</t>
  </si>
  <si>
    <t xml:space="preserve">Увеличение фактического показателя от планового, в связи с исполнением предписания с истекшим сроком в МБОУ "СОШ" с. Щельябож </t>
  </si>
  <si>
    <t>24</t>
  </si>
  <si>
    <t>Количество образовательных организаций, отвечающих требованиям безопасности обучающихся, воспитанников и работников образовательных организаций во время учебной деятельности</t>
  </si>
  <si>
    <t>Количество образовательных организаций, отвечающих требованиям безопасности</t>
  </si>
  <si>
    <t>25</t>
  </si>
  <si>
    <t xml:space="preserve">Количество объектов муниципальных образовательных организаций, на которых проведены капитальные и/или текущих ремонты, приобретено оборудование для пищеблоков в целях их приведения в соответствие с санитарно-эпидемиологическими требованиями (правилами)
</t>
  </si>
  <si>
    <t>Количество объектов муниципальных
образовательных организаций, на которых проведены капитальные и/или
текущих ремонты, приобретено оборудование для пищеблоков в целях их
приведения в соответствие с санитарно-эпидемиологическими требованиями
(правилами)</t>
  </si>
  <si>
    <t>Доля образовательных организаций, отвечающих требованиям антитеррористической защищенности</t>
  </si>
  <si>
    <t>Общее количество образовательных организаций имеющих заключение комиссии (акты) о соответствии требований антитеррористической защищенности</t>
  </si>
  <si>
    <t>Общее количество образовательных организаций</t>
  </si>
  <si>
    <t>Доля  образовательных  организаций,  оснащенных  современными средствами пожарной автоматики</t>
  </si>
  <si>
    <t>28</t>
  </si>
  <si>
    <t>Количество объектов (территорий) муниципальных образовательных организаций, на которых выполнены мероприятия по обеспечению комплексной безопасности</t>
  </si>
  <si>
    <t>Превышение фактического значения целевого показателя от планового, в связи с установкой системы контроля и управления доступа при входе на территорию (входные калитки) и электромагнитных замков в здании (исполнение представления Прокуратуры)</t>
  </si>
  <si>
    <t>Число объектов (территорий) муниципальных образовательных организаций, на которых выполнены мероприятия по обеспечению КБ</t>
  </si>
  <si>
    <t>29</t>
  </si>
  <si>
    <t>Количество созданных новых мест в общеобразовательных и/или дошкольных организациях, и/или организациях дополнительного образования</t>
  </si>
  <si>
    <t>30</t>
  </si>
  <si>
    <t>Количество реализованных народных проектов в сфере образования в год</t>
  </si>
  <si>
    <t>не менее 1</t>
  </si>
  <si>
    <t>Число проектов "Народный бюджет"</t>
  </si>
  <si>
    <t>31</t>
  </si>
  <si>
    <t>Количество реализованных народных проектов в сфере образования, прошедших отбор в рамках проекта «Народный бюджет»</t>
  </si>
  <si>
    <t>32</t>
  </si>
  <si>
    <t>Количество реализованных проектных предложений в год</t>
  </si>
  <si>
    <t>33</t>
  </si>
  <si>
    <t>Количество реализованных мероприятий, возникших при выполнении полномочий по решению вопросов местного значения, направленных на исполнение наказов избирателей</t>
  </si>
  <si>
    <t>34</t>
  </si>
  <si>
    <t>Количество реализованных инициативных проектов в срок</t>
  </si>
  <si>
    <t>Подпрограмма 2. Отдых детей и трудоустройство подростков</t>
  </si>
  <si>
    <t>Задача 1. Организация отдыха детей</t>
  </si>
  <si>
    <t>Количество детей, охваченных отдыхом в каникулярное время</t>
  </si>
  <si>
    <t>Число детей и подростков , охваченных различными формами отдыха,  в рамках соглашения</t>
  </si>
  <si>
    <t>Количество детей, находящихся в трудной жизненной ситуации, охваченных отдыхом в каникулярное время</t>
  </si>
  <si>
    <t>Число детей, находящихся в трудной жизненной ситуации, охваченных различными формами отдыха, в рамках соглашения</t>
  </si>
  <si>
    <t>Задача 2. Организация трудоустройства детей в каникулярное время</t>
  </si>
  <si>
    <t>Количество детей  в возрасте от 14 до 18 лет, трудоустроенных в каникулярное время</t>
  </si>
  <si>
    <t>Число детей  в возрасте от 14 до 18 лет, трудоустроенных в каникулярное время</t>
  </si>
  <si>
    <t>Подпрограмма 3.  Дети и молодежь</t>
  </si>
  <si>
    <t>Задача 1. Создание условий для реализации потенциала молодежи в социально-экономической сфере</t>
  </si>
  <si>
    <t>Доля граждан вовлеченных в добровольческую деятельность на территории  муниципального округа "Усинск" Республики Коми</t>
  </si>
  <si>
    <t>численность молодых людей в возрасте от 14 до 35 лет,  вовлеченных в добровольческую деятельность на территории  муниципального округа «Усинск» Республики Коми</t>
  </si>
  <si>
    <t>общая численность молодых людей в возрасте от 14 до 35 лет</t>
  </si>
  <si>
    <t>Доля молодежи в возрасте от 14 до 35 лет, участвующей в программах по развитию инновационного и научного творческого потенциала молодежи, в общем количестве молодежи муниципального округа "Усинск" Республики Коми</t>
  </si>
  <si>
    <t>численность молодых людей в возрасте от 14 до 35 лет, участвующих в программах по развитию инновационного и научного потенциала молодежи, в общем количестве молодежи муниципального округа «Усинск» Республики Коми</t>
  </si>
  <si>
    <t>Численность обучающихся, вовлеченных в деятельность общественных объединений на базе образовательных организаций общего образования, среднего и высшего профессионального образования накопительным итогом</t>
  </si>
  <si>
    <t>Число обучающихся обучающихся, вовлеченных в деятельность общественных объединений</t>
  </si>
  <si>
    <t>Количество проведенных молодежных форумов</t>
  </si>
  <si>
    <t>Задача 2. Создание условий для развития гражданско-патриотического воспитания граждан</t>
  </si>
  <si>
    <t>Доля молодежи в возрасте от 14 до 35 лет, участвующей в мероприятиях патриотической направленности, в общем количестве молодежи муниципального округа "Усинск" Республики Коми</t>
  </si>
  <si>
    <t>численность молодых людей в возрасте от 14 до 35 лет, участвующих в мероприятиях патриотической направленности, в общем количестве молодежи муниципального округа «Усинск» Республики Коми</t>
  </si>
  <si>
    <t>Количество муниципальных общеобразовательных организаций, в которых проведены мероприятия по обеспечению деятельности советников директора по воспитанию и взаимодействию с детскими общественными объединениями</t>
  </si>
  <si>
    <t xml:space="preserve">Подпрограмма 4. Обеспечение реализации муниципальной программы </t>
  </si>
  <si>
    <t>Задача 1. Обеспечение государственных гарантий доступности образования</t>
  </si>
  <si>
    <t>Доля обучающихся 1 - 4 классов в муниципальных образовательных организациях в муниципальном образовании, охваченных питанием, от общего количества обучающихся 1 - 4 классов в образовательных организациях в муниципальном образовании</t>
  </si>
  <si>
    <t>Увеличение показателя в связи  с выбытием детей в другие регионы и уменьшением численности детей списочного состава</t>
  </si>
  <si>
    <t>Общее количество обучающихся 1 - 4 классов в муниципальных образовательных организациях в муниципальном образовании</t>
  </si>
  <si>
    <t>Количество обучающихся 1 - 4 классов в муниципальных образовательных организациях в муниципальном образовании, охваченных питанием</t>
  </si>
  <si>
    <t>Количество детей, обучающихся в 1 - 4 классах в муниципальных образовательных организациях, реализующих образовательную программу начального общего образования в муниципальном образовании, охваченных питанием (действовал до 01.09.2024)</t>
  </si>
  <si>
    <t xml:space="preserve">Количество обучающихся, получающих начальное общее образование  в муниципальных образовательных организациях, обеспеченных бесплатным горячим питанием (с 01.09.2024)
</t>
  </si>
  <si>
    <t>Доля обучающихся 1-11 классов, охваченных горячим питанием, от общего количества обучающихся</t>
  </si>
  <si>
    <t>Общее количество обучающихся 1 - 11 классов в муниципальных образовательных организациях в муниципальном образовании</t>
  </si>
  <si>
    <t>количество обучающихся 1 - 11 классов в муниципальных образовательных организациях в муниципальном образовании, охваченных питанием</t>
  </si>
  <si>
    <t>Целевой показатель заработной платы педагогических работников дошкольных образовательных организаций</t>
  </si>
  <si>
    <t>руб.</t>
  </si>
  <si>
    <t>Увеличение показателя связано с выплатой компенсации за неиспользованные дни отпуска педагогическим работникам</t>
  </si>
  <si>
    <t>Фонд начисленной заработной платы педагогических работников дошкольных образовательных организаций</t>
  </si>
  <si>
    <t>тыс.руб.</t>
  </si>
  <si>
    <t>Средняя численность работников списочного состава (без внешних совместителей)</t>
  </si>
  <si>
    <t>Целевой показатель заработной платы педагогических работников общеобразовательных организаций</t>
  </si>
  <si>
    <t>Фонд начисленной заработной платы педагогических работников общеобразовательных организаций</t>
  </si>
  <si>
    <t>Доля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в Республике Коми</t>
  </si>
  <si>
    <t>не более 40</t>
  </si>
  <si>
    <t>Превышение показателя связано с высокой долей вспомогательного персонала, занятого обслуживанием зданий образовательных организаций с небольшим количеством детей</t>
  </si>
  <si>
    <t>Доля выполненных мероприятий в общем количестве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t>
  </si>
  <si>
    <t>Невыполнение показателя, в связи с превышением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образовательных организаций в Республике Коми</t>
  </si>
  <si>
    <t>Среднемесячная заработная плата педагогических работников муниципальных учреждений дополнительного образования в муниципальном образовании</t>
  </si>
  <si>
    <t xml:space="preserve">Фонд начисленной заработной платы педагогических работников образовательных организаций, реализующих программы дополнительного образования детей </t>
  </si>
  <si>
    <t>Доля расходов на оплату труда административно-управленческого и вспомогательного персонала в фонде оплаты труда муниципальных учреждений дополнительного образования детей</t>
  </si>
  <si>
    <t>Без отклонений</t>
  </si>
  <si>
    <t>Доля выполненных мероприятий в общем количестве мероприятий, утвержденных Планом мероприятий по оптимизации бюджетных расходов в сфере образования (в части муниципальных учреждений дополнительного образования детей)</t>
  </si>
  <si>
    <t>общая численность детей в возрасте от 5 до 18 лет, проживающих на территории муниципального  округа «Усинск» Республики Коми(данные Комистата)</t>
  </si>
  <si>
    <t>общая численность детей данной возрастной группы, использующих для получения дополнительного образования сертификат персонифицированного финансирования</t>
  </si>
  <si>
    <t>Доля детей в возрасте от 5 до 18 лет, обучающихся по дополнительным общеразвивающих программам за счет социального сертификата на получение муниципальной услуги в социальной сфере</t>
  </si>
  <si>
    <t>не менее 7</t>
  </si>
  <si>
    <t>общая численность детей данной возрастной группы , использующих для получения дополнительного образования сертификат персонифицированного финансирования</t>
  </si>
  <si>
    <t>Доля педагогических работников образовательных организаций, получивших ежемесячное денежное вознаграждение за классное руководство (из расчета 10 тыс.рублей в месяц с учетом страховых взносов в государственные внебюджетные фонды, а также районных коэффициентов и процентных надбавок в общей численности педагогических работников такой категории)</t>
  </si>
  <si>
    <t>Количество педагогических работников общеобразовательных организаций, получающих вознаграждение за классное руководство</t>
  </si>
  <si>
    <t>Количество педагогических работников общеобразовательных организаций, получивших вознаграждение за классное руководство</t>
  </si>
  <si>
    <t>Количество педагогических работников общеобразовательных организаций, получивших вознаграждение за классное руководство, в общей численности педагогических работников такой категории</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</si>
  <si>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 (действовал до 01.09.2024)</t>
  </si>
  <si>
    <t>Общее количество обучающихся, получающих начальное общее образование в муниципальных образовательных организациях</t>
  </si>
  <si>
    <t>Количество обучающихся, получающих начальное общее образование в муниципальных образовательных организациях, получивших  бесплатное горячее питание</t>
  </si>
  <si>
    <t>Количество предоставленных выплат ежемесячного денежного вознаграждения советникам директоров, в общем количестве запланированных выплат                              (с 01.09.2024)</t>
  </si>
  <si>
    <t>Задача 2. Обеспечение управления реализацией мероприятий Программы на муниципальном уровне</t>
  </si>
  <si>
    <t>Уровень соблюдения установленных сроков утверждения Комплексного плана действий по реализации Программы и внесения в него изменений</t>
  </si>
  <si>
    <t>Таблица 7</t>
  </si>
  <si>
    <t>Сведения о степени выполнения основных мероприятий (мероприятий), входящих в состав подпрограмм муниципальной программы "Развитие образование"</t>
  </si>
  <si>
    <t>за 2024 год</t>
  </si>
  <si>
    <t>Наименование муниципальной программы, основного мероприятия, мероприятия, контрольного события муниципальной программы (подпрограммы муниципальной программы)</t>
  </si>
  <si>
    <t>Ответственный руководитель, заместитель руководителя ОМСУ (Ф.И.О., должность)</t>
  </si>
  <si>
    <t>Плановый срок</t>
  </si>
  <si>
    <t>Фактический срок</t>
  </si>
  <si>
    <t>Результаты</t>
  </si>
  <si>
    <t>Проблемы, возникшие в ходе реализации мероприятия</t>
  </si>
  <si>
    <t>начала реализации</t>
  </si>
  <si>
    <t xml:space="preserve">окончания реализации </t>
  </si>
  <si>
    <t>запланированные</t>
  </si>
  <si>
    <t>достигнутые</t>
  </si>
  <si>
    <t xml:space="preserve">Подпрограмма 1 Развитие дошкольного, общего и дополнительного образования детей </t>
  </si>
  <si>
    <t>1</t>
  </si>
  <si>
    <t>Основное мероприятие 1.1 Развитие форм и моделей предоставления дошкольного образования</t>
  </si>
  <si>
    <t>Ю.А. Орлов, Руководитель Управления образования администрации округа «Усинск»</t>
  </si>
  <si>
    <t>Созданы условия для детей в возрасте до трех лет в дошкольных образовательных организациях и обеспечен 100% охват дошкольным образованием детей в возрасте от 1 до 6 лет</t>
  </si>
  <si>
    <t>Достигнуты. Плановый показатель охвата детей дошкольным образованием в возрасте до 3-х лет на 2024 год - 45 % . По итогам 2024 года  число воспитанников в дошкольных образовательных организациях  в возрасте до 3 лет - 595, что составляет 53,9% от общего числа детей данной возрастной категории в муниципалитете. Фактический  показатель охвата детей дошкольным образованием в возрасте от 1 до 6 лет  составил 99,5%;  плановый показатель - 86%. Все желающие обеспечены местами в ДОО, очередность отсутствует. Контрольное событие выполнено.</t>
  </si>
  <si>
    <t>Нет</t>
  </si>
  <si>
    <t>2</t>
  </si>
  <si>
    <t>Основное мероприятие 1.2 Реализация отдельных мероприятий регионального проекта «Поддержка семей, имеющих детей»</t>
  </si>
  <si>
    <t>Оказаны услуги психолого-педагогической, методической и консультативной помощи родителям (законным представителям) детей</t>
  </si>
  <si>
    <t>Достигнуты. Количество оказанных услуг за 2024 – 603. Плановый показатель на 2024 год - 4600 услуг (с нарастающим итогом), общее количество услуг за 2024 - 4886 (нарастающим итогом). Контрольное событие выполнено.</t>
  </si>
  <si>
    <t>3</t>
  </si>
  <si>
    <t>Основное мероприятие 1.3 Реализация отдельных мероприятий регионального проекта «Современная школа»</t>
  </si>
  <si>
    <t>Обновлены содержание и методы обучения предметной области «Технология» и других предметных областей</t>
  </si>
  <si>
    <t>Достигнуты. На базе 12 общеобразовательных организаций созданы центры цифрового, естественнонаучного и гуманитарного профилей. Контрольное событие выполнено.</t>
  </si>
  <si>
    <t>4</t>
  </si>
  <si>
    <t>Основное мероприятие 1.4 Развитие системы оценки качества образования</t>
  </si>
  <si>
    <t>Повышено качество образования, выраженное в получении документа об уровне образования всеми  выпускниками 11 (12) классов муниципальных общеобразовательных организаций</t>
  </si>
  <si>
    <t>Достигнуты. 100% (206 человек) по итогам ГИА получили аттестаты о среднем общем образовании. Контрольное событие выполнено.</t>
  </si>
  <si>
    <t>5</t>
  </si>
  <si>
    <t>Основное мероприятие 1.5 Реализация отдельных мероприятий регионального проекта «Успех каждого ребёнка»</t>
  </si>
  <si>
    <t>Увеличение числа обучающихся, участников мероприятий различных уровней, Всероссийских проектов</t>
  </si>
  <si>
    <t>Достигнуты. С сентября по декабрь 2024 года в 12 ОО (100%)  проведены мероприятия по участию во Всероссийском проекте по ранней профориентации учащихся 6-11 классов "Билет в будущее". Охват составил 1239 чел., из них 190 человека прошли все этапы проекта. Контрольное событие выполнено.</t>
  </si>
  <si>
    <t>6</t>
  </si>
  <si>
    <t xml:space="preserve">Основное мероприятие 1.6 Создание условий для выявления и поддержки одаренных детей
</t>
  </si>
  <si>
    <t xml:space="preserve">Увеличение количества обучающихся, принимающих участие в муниципальных, республиканских, всероссийских олимпиадах, конкурсах, конференциях, соревнованиях, фестивалях.    
Популяризация видов спорта, привлечение учащихся к занятиям физической культурой и спортом. 
Обеспечение занятости обучающихся во внеурочное время.
Развитие творческих способностей обучающихся.
</t>
  </si>
  <si>
    <t>Достигнуты. Проведены все мероприятия, включенные в план работы муниципального ресурсного центра, обучающиеся приняли участие в региональном этапе всероссийской олимпиады школьников, мероприятиях регионального центра выявления, поддержки и развития одаренных детей "Академия юных талантов". Контрольное событие выполнено. На базе 15 образовательных организаций организованны "Школьные спортивные клубы" проведены все мероприятия согласно приказу Управления образовпния администрации муниципального округа «Усинск» Республики Коми от 13 сентября 2023 года № 904/184-ОД  «О проведении Спартакиады среди школьных спортивных клубов общеобразовательных организаций округа «Усинск» в рамках муниципального этапа XXV Коми республиканской Спартакиады учащихся общеобразовательных организаций «За здоровую Республику Коми в XXI веке» в 2023-2024 учебном году».</t>
  </si>
  <si>
    <t>7</t>
  </si>
  <si>
    <t>Основное мероприятие 1.7 Реализация отдельных мероприятий региональных проектов «Учитель будущего», «Социальные лифты для каждого»</t>
  </si>
  <si>
    <t>Повышение профессионального мастерства педагогических работников</t>
  </si>
  <si>
    <t>Достигнуты. В январе-феврале 2024 года проведен муниципальный профессиональный конкурс "Педагог года". Количество участников - 22. Педагоги приняли участие в республиканских конкурсах "Учитель года", "Воспитатель года", "Педагог-психолог Республики Коми" и др. Контрольное событие выполнено.</t>
  </si>
  <si>
    <t>8</t>
  </si>
  <si>
    <t xml:space="preserve">Основное мероприятие 1.8 Создание условий для модернизации инфраструктуры образовательных организаций
</t>
  </si>
  <si>
    <t>Уменьшение физического износа и разрушение зданий (помещений)  образовательных организаций. Соблюдение требований санитарных норм и правил образовательными организациями и муниципальным учреждением</t>
  </si>
  <si>
    <t>9</t>
  </si>
  <si>
    <t>Мероприятие 1.8.1 Проведение текущего ремонта в образовательных организациях и обустройство прилегающих территорий</t>
  </si>
  <si>
    <t>В образовательных организациях проведен текущий ремонт и обустройство прилегающих территорий</t>
  </si>
  <si>
    <t>10</t>
  </si>
  <si>
    <t>Мероприятие 1.8.2 Обеспечение доступа к сети интернет образовательных организаций</t>
  </si>
  <si>
    <t xml:space="preserve">В образовательных организациях обеспечен доступ к сети интернет </t>
  </si>
  <si>
    <t>Достигнуты. Все образовательные организации обеспечены доступом к сети интернет</t>
  </si>
  <si>
    <t>Мероприятие 1.8.3 Реализация пилотного проекта "Школьное кафе"</t>
  </si>
  <si>
    <t>В образовательных организациях реализован пилотный проект "Школьное кафе"</t>
  </si>
  <si>
    <t>11</t>
  </si>
  <si>
    <t>Основное мероприятие 1.10 Укрепление материально-технической базы и создание безопасных условий в организациях в сфере образования</t>
  </si>
  <si>
    <t xml:space="preserve">Повышение качества предоставляемых услуг. 
Повышение уровня удовлетворенности населения качеством образования
</t>
  </si>
  <si>
    <t>12</t>
  </si>
  <si>
    <t>Основное мероприятие 1.11 Реализация народных проектов в сфере образования, прошедших отбор в рамках проекта «Народный бюджет»</t>
  </si>
  <si>
    <t xml:space="preserve">Повышение качества предоставляемых услуг </t>
  </si>
  <si>
    <t xml:space="preserve">Достигнуты.  Реализованы 3 народных проекта в сфере образования, прошедших в рамках проекта «Народный бюджет» и 4 пилотных проекта «Народный бюджет в школе»:                                                                                                                                                                        1. Музыка красок и радуга звуков - МБДОУ "Детский сад" с.Усть-Уса;                                                                                                                                2. Территория детских инициатив "Движение первых" - МБОУ "СОШ № 1" г.Усинска;  3. Растем и развиваемся вместе - МБДОУ "ЦРРДС" г.Усинска; 4. "Помни их имена" - МБОУ "СОШ № 5" г.Усинска;  5. "Три сезона школьного театра"-  МБОУ "ООШ" пгт.Парма; 6. "Если каникулы, то только с Первыми"-  МАУДОД "ЦДОД" г.Усинска; 7."Семейный шахматный фестиваль "Борьба умов" - МАУДОД "ЦДОД" г.Усинска.                                                                                                                                                                   Контрольное событие выполнено.                                                                                         </t>
  </si>
  <si>
    <t>13</t>
  </si>
  <si>
    <t xml:space="preserve">Основное мероприятие 1.12 Создание условий функционирования современной образовательной среды </t>
  </si>
  <si>
    <t xml:space="preserve">Достигнуты. В 2 общеобразовательных организациях созданы условия функционирования современной образовательной среды Проведены работы по замене деревянных оконных блоков на пластиковые в МБОУ «ООШ» д. Захарвань, в МБОУ «СОШ» с. Мутный Материк. Контрольное событие выполнено.   </t>
  </si>
  <si>
    <t>14</t>
  </si>
  <si>
    <t>Основное мероприятие 1.13  Реализация инициативных проектов на территории муниципального округа "Усинск" в сфере образования</t>
  </si>
  <si>
    <t xml:space="preserve">Достигнуты. Проведены работы по замене деревянных оконных блоков на пластиковые в МБОУ «СОШ» с. Щельябож.   Контрольное событие выполнено.   </t>
  </si>
  <si>
    <t>Подпрограмма 2 Отдых детей и трудоустройство подростков</t>
  </si>
  <si>
    <t>15</t>
  </si>
  <si>
    <t xml:space="preserve">Основное мероприятие 2.1 Организация отдыха детей </t>
  </si>
  <si>
    <t>Обеспечение охвата детей отдыхом, в том числе находящихся в трудной жизненной ситуации, не ниже показателей предшествующего периода</t>
  </si>
  <si>
    <t xml:space="preserve">Достигнуты. В 2024 году  охват детей всеми видами отдыха и занятости составил - 2432 человек (из них 524 ребенка, находящихся в трудной жизненной ситуации). Контрольное событие выполнено.   </t>
  </si>
  <si>
    <t>16</t>
  </si>
  <si>
    <t>Мероприятие 2.1.1 Организация отдыха детей в загородных лагерях за пределами муниципального округа «Усинск» Республики Коми</t>
  </si>
  <si>
    <t>Организация отдыха детей в загородных лагерях за пределами муниципального округа «Усинск» Республики Коми</t>
  </si>
  <si>
    <t>Достигнуты. Организация отдыха детей в загородных лагерях за пределами муниципального округа «Усинск» Республики Коми проведена за счет квоты Минобрнауки РК</t>
  </si>
  <si>
    <t>17</t>
  </si>
  <si>
    <t>Мероприятие 2.1.2  Организация отдыха детей на территории муниципального округа «Усинск» Республики Коми</t>
  </si>
  <si>
    <t>Организация отдыха детей на территории муниципального округа «Усинск» Республики Коми</t>
  </si>
  <si>
    <t>Достигнуты. Организацией отдыха детей на территории муниципального округа «Усинск» Республики Коми в 2024 году охвачено 2432 детей.</t>
  </si>
  <si>
    <t>18</t>
  </si>
  <si>
    <t xml:space="preserve">Основное мероприятие 2.2 Организация временного трудоустройства подростков                 </t>
  </si>
  <si>
    <t>Обеспечение трудовой занятости детей в возрасте от 14 до 18 лет, не ниже показателей предшествующего периода</t>
  </si>
  <si>
    <t xml:space="preserve">Достигнуты. Количество детей  в возрасте от 14 до 18 лет, трудоустроенных в каникулярное время в 2024 году составило - 220 чел. Контрольное событие выполнено.   </t>
  </si>
  <si>
    <t xml:space="preserve">Подпрограмма 3 Дети и молодежь </t>
  </si>
  <si>
    <t>19</t>
  </si>
  <si>
    <t>Основное мероприятие 3.1 Реализация отдельных мероприятий регионального проекта «Социальная активность» и регионального проекта «Развитие системы поддержки молодежи («Молодежь России»)»</t>
  </si>
  <si>
    <t>Увеличение числа детей и молодежи, участвующей в добровольческой деятельности, в деятельности общественных объединений</t>
  </si>
  <si>
    <t xml:space="preserve">Достигнуты. Реализованы мероприятия в рамках проекта "Социальная активность". В 2024 году число молодежи, участвующей в добровольческой деятельности от общего количества молодежи в возрасте от 14 до 35 лет составило 3 399 человек (в 2023 году - 2 087 человека). Контрольное событие выполнено.   </t>
  </si>
  <si>
    <t>20</t>
  </si>
  <si>
    <t>Мероприятие 3.1.1 Организация и проведение муниципальных мероприятий, направленных на развитие добровольчества, пропаганды семейных ценностей, ЗОЖ, развитие творческого потенциала молодежи</t>
  </si>
  <si>
    <t>Организация и проведение муниципальных мероприятий, направленных на развитие добровольчества, пропаганды семейных ценностей, ЗОЖ, развитие творческого потенциала молодежи</t>
  </si>
  <si>
    <t xml:space="preserve">Достигнуты. Проведены следующие мероприятия: фестиваль спортивной игры "Снежная битва", Фотоквест «Усинск: вчера и сегодня», интеллекутально-развлекательная игра  КВИЗ,  Арт-вояж «Мы лучше города не знаем», Арт-фестиваль #изобрази, акция "Блокадный хлеб", ММАА «Молодёжь Усинска - за здоровый город!», VR-турнир "ПОГРУЖЕНИЕ",Большие семейные выходные "Семейный квиз" - СУПЕРСЕМЕЙКА, Военно-спортивная игра «Кудым-Ош» , День "СПАСИБО",  кибертурнир "Крылья".Онлайн неделя молодёжных проектов (школа проектирования), турнир по настольному теннису со специалистами ООО «Лукойл-Пермь», работа волонтерского штаба в рамках Всероссийского проекта "Формирование комфортной городской среды", марафон празднования всемирного дня здоровья, мастер-классы для студенческой молодежи муниципалитета по фото- и видеосъемке в рамках реализации проекта "Коми Студенческая Весна", Фестиваль Дарения #МЫВМЕСТЕ, Всероссийские исторические квесты «Блокадный Ленинград», «Космос рядом», «Блокадный хлеб», «Красная гвоздика», , «Письма Победы», «Георгиевская ленточка», «Герой живет рядом», «Подвези ветерана», акция, посвященная Дню России,День космонавтики, РИСК: Космос, Экосоревнования «Евразийский кубок чистоты: СНГ осень 2024. Чистые Игры в Усинске»,  «Красная гвоздика», «Диктант Победы», «День Героев Отечества», Субботник на Аллее Ветеранов, интеллектуальный турнир "Своя игра", спортивное квест-ориентирование "АвтоПоиск", игра по "Что? Где? Сова!", Новогодний концерт для пожилых людей из Дома пристарелых, акция "С Днем России", Новогоднее поздравление для детей - пациентов педиатрического и травматологического отделений в УЦРБ , акция «Свеча памяти»,День воссоединения Крыма с Россией -  Викторина «Загадки Тавриды», ,Новогодние мастер-классы для пожилых людей из Дома пристарелых, Диалог на равных со студентами УФ УГТУ - Тема ВОЗМОЖНОСТИ, Военно-патриотическая игра - «Учусь Отчизну защищать», Кино-лекторий "Мы смерти смотрели в лицо", посвященный блокадному Ленинграду, Викторина «80 лет со дня освобождения Ленинграда»,День защитникка отечества - Уроки мужества,Арт-выставка "Красота. Арктика. Дом",Экологический забег приуроченный ко Дню труда,  День семьи, любви и верности, Праздник «Детство- это яркая планета», Фестиваль ДЕЙСТВУЙ - Акция "Мы за ГТО!",День Молодежи, городской праздник "Выпускной бал" для выпускников общеобразовательных организаций. </t>
  </si>
  <si>
    <t>21</t>
  </si>
  <si>
    <t>Мероприятие 3.1.2 Участие в республиканских и российских мероприятиях, направленных на развитие молодежи</t>
  </si>
  <si>
    <t>Участие в республиканских и российских мероприятиях, направленных на развитие молодежи</t>
  </si>
  <si>
    <t>Достигнуты. В 2024 году представители молодёжи МО «Усинск» приняли участие в 6 региональных молодежных форумах и семинарах: республиканский форум молодых госслужащих, форум сельской молодёжи «ЁРТ», республиканский форум молодых семей, республиканский тренинг - марафон "Энергия молодых 2.0", образовательный форум «Молодежь Коми»,семинар для координаторов молодёжной политики. Также на территории МО "Усинск" было организованы: муниципальный форум #МолодежьУсинска.</t>
  </si>
  <si>
    <t>22</t>
  </si>
  <si>
    <t>Мероприятие 3.1.3 Поддержка социальных инициатив молодежи (Проектный комитет, премия «УСПЕХ»)</t>
  </si>
  <si>
    <t>Увеличение количества социальных инициатив молодежи</t>
  </si>
  <si>
    <t xml:space="preserve">Достигнуты. Финансирование на проведение мероприятий (Проектного комитета, премии "Успех") в 2023 году не было предусмотрено Осуществлялась консультативно-методическая поддержка молодёжи для участия в региональных и федеральных проектных конкурсах : Всероссийский конкурс программ комплексного развития молодежной политики в субъектах Российской Федерации «Регион для молодых», конкурс социальных проектов ПАО «ЛУКОЙЛ», Росмолодежь.Гранты, Росмолодежь.Микрогранты. </t>
  </si>
  <si>
    <t>23</t>
  </si>
  <si>
    <t xml:space="preserve">Основное мероприятие 3.2 Проведение мероприятий военно-патриотической и гражданско-патриотической направленности
</t>
  </si>
  <si>
    <t>Увеличение числа учащихся, участников мероприятий патриотической направленности различных уровней</t>
  </si>
  <si>
    <t>Мероприятие 3.2.1 Проведение муниципальных мероприятий патриотической направленности, в т.ч. для молодежи допризывного и призывного возраста</t>
  </si>
  <si>
    <t>Проведение муниципальных мероприятий патриотической направленности</t>
  </si>
  <si>
    <t>Мероприятие 3.2.2 Участие в республиканских, межрегиональных, всероссийских мероприятиях патриотической направленности, в т.ч. для молодежи допризывного возраста</t>
  </si>
  <si>
    <t>Участие в республиканских, межрегиональных, всероссийских мероприятиях патриотической направленности</t>
  </si>
  <si>
    <t xml:space="preserve">Достигнуты. В рамках месячника патриотического воспитания "Учусь Отчизну защищать" в феврале 2024 года учащиеся общеобразовательных организаций приняли участие в республиканских и всероссийских акциях и конкурсах: «В каждом сердце - Россия», «Блокадная ласточка», «Защитники Отечества в моей семье», «Служу Отечеству!», «Защитники Отечества. Zаветам Vерны», «Письмо солдату», «Посылка солдату». </t>
  </si>
  <si>
    <t>26</t>
  </si>
  <si>
    <t>Мероприятие 3.2.3 Проведение муниципальных мероприятий, направленных на формирование системы профилактики экстремизма и терроризма, предупреждения межнациональных (межэтнических) конфликтов</t>
  </si>
  <si>
    <t>Проведение муниципальных мероприятий, направленных на формирование системы профилактики экстремизма и терроризма, предупреждения межнациональных (межэтнических) конфликтов</t>
  </si>
  <si>
    <t xml:space="preserve">Достигнуты.   В  период с 16 по 23 апреля 2024 года в общеобразовательных организациях  МБОУ «СОШ №1» г. Усинска, МБОУ «СОШ №2» г. Усинска, МАОУ «Лицей» г. Усинска, МБОУ «СОШ №4 с углубленным изучением отдельных предметов» г. Усинска, МБОУ «СОШ №5» г. Усинска, МБОУ «ООШ» пгт Парма,  МБОУ «ООШ» д. Захарвань, МБОУ «СОШ» с. Щельябож,  МБОУ «СОШ» с. Мутный Материк, МБОУ «ООШ» с. Усть-Лыжа, МБОУ «СОШ» с. Усть-Уса, МБОУ «ООШ» д. Денисовка проведено анкетирование учащихся на предмет выявления результатов профилактической работы по противодействию терроризму, общий охват составил - 654 человека. Профилактические материалы по противодействию терроризму доступны для 42 % учащихся через телевидение, 53% -в сети Интернет. Содержание материалов понятно для 96 % респондентов. Считают необходимым для размещения подобных материалов для населения – 81 % опрошенных. Наиболее полезным и эффективным видом материалов по противодействию терроризму учащиеся считают видеоролик – 67%, 29 % опрошенных выбрали плакаты и листовки. Аналогичное анкетирование прошло в ноябре 2024 года.
       В День солидарности в борьбе с терроризмом 03 сентября 2024 года во всех общеобразовательных организациях прошли: минута молчания, классные часы «День солидарности в борьбе с терроризмом», «Пусть всегда будет мир!», уроки памяти жертв терроризма «Беслан. Трагедия, которую не забыть»,  «3 сентября – День памяти детей Беслана», просмотры фильмов «Терроризму - нет!», «Граждане Беслана», круглые столы «Международный терроризм и безопасность России», «Мы против терроризма» в том числе с использованием плаката «Твои герои, Россия».
      30 сентября 2024 года в День воссоединения ДНР, ЛНР, Херсонской и Запорожской областей с Россией специалистами  Движения Первых проведены познавательные уроки в первичных отделениях. 
      04 ноября в День народного единства в общеобразовательных организациях прошли: познавательные программы, конкурсы рисунков, мастер-классы, фестивали. В рамках проекта «Навигаторы детства» проведено мероприятие «Народная мудрость», которое стало площадкой по обмену культурными ценностями, установлению дружеских связей между ребятами из различных регионов, охват составил - 52 человека. Советниками по воспитанию была организована настольная игра «В путешествии по России». 31 октября в музее боевой и трудовой славы МАУДО «ЦДОД» г. Усинска состоялась муниципальная квест-игра «Сила России - в единстве народов!». Центром военно-патриотического воспитания «Патриот» МБОУ «СОШ №5» г. Усинска 01 ноября 2024 года в онлайн формате была организована интеллектуальная игра «Под знаком мира, дружбы и добра», охват составил - 35 человек. 05 ноября 2024 года Совет Первых Усинска провел тематический квиз «Коми игры». 
     В дошкольных образовательных организациях проведены: спортивная эстафета «Когда мы едины, мы непобедимы», ярмарки национальных блюд, конкурсы национальных костюмов, праздничное мероприятие «Мы дружбою своей сильны и Родиной своей горды», онлайн акции «Национальный хоровод», «Красота народного костюма», мастер-класс «Матрешка – главный символ страны», видеопоздравления воспитанников сада с Днём народного единства. 
    12 ноября 2024 года на базе МБУ «Молодежный центр» прошла акция «Нет ненависти и вражде», в рамках которой ребята просмотрели и обсудили видеоролики, направленные на профилактику экстремизма в молодежной среде. Данная акция направленна на предупреждение и пресечение экстремистской деятельности, а также на формирование у молодых людей нетерпимости к экстремистской идеологии. Охват составил - 45 человек.
    15 ноября 2024 года в рамках проекта «Этнокультурная школа» на базе МБОУ «СОШ №2» г. Усинска состоялся II школьный фестиваль «В семье большой - в семье единой» с приглашением представителей национальных диаспор, руководителя Центра национальных культур, Игумена Гермогена, секретаря Воркутинской епархии, настоятеля храма иконы Божией Матери «Умягчение злых сердец».
     С целью принятия дополнительных мер, направленных на профилактику правонарушений, преступлений, вовлечения несовершеннолетних в деструктивное поведение, в общеобразовательных организациях основного общего и среднего общего образования   организована работа  по систематическому информированию и обсуждению с учащимися 7 – 11 классов вопросов профилактики негативных проявлений в подростково-молодежной среде, о мерах ответственности за совершение противоправных деяний, с просмотром  и обсуждением тематических видеороликов, разработанных ГОУ РК «Республиканский центр образования».
   Для учащихся общеобразовательных организаций в течение года проведены профилактические беседы, классные часы «Что мы знаем о терроризме?», «Будь бдителен!», «Терроризм – самое большое зло!», «Терроризм и его проявления», в том числе с приглашением сотрудников КПДН и ЗП, ОПДН ОМВД России «Усинский» (Зверева И. Н., Садыгова Р.П., Ахтямова Л.З.), представителей Прокуратуры г. Усинска. Также общеобразовательными организациями  для учащихся и их родителей (законных представителей) направлены информационные материалы по противодействию терроризму и экстремизму посредством ГИС ЭО и мессенджера «Сферум».
    В рамках исполнения приказа управления образования от 05 апреля 2024 года         № 333 «Об организации профилактической работы среди учащихся общеобразовательных организаций по недопущению распространения экстремистских взглядов и убеждений, участию в протестных акциях» были проведены профилактические мероприятия с использованием видеоматериалов, направленных на профилактику правонарушений в молодежной среде по темам: «Об ответственности за экстремизм», «О правилах поведения в социальных сетях», «Что такое несанкционированный митинг?», «О вербовке граждан, прежде всего молодежи, украинскими националистами». Охват составил - 1564 человека.
    В 2024 году не выявлено учащихся, находившихся под влиянием украинских националистических и неонацистских структур, а также проявляющих в социальных сетях и мессенджерах активный интерес к террористическому и деструктивному контенту радикальной, насильственной и суицидальной направленности.
    Всего за текущий год проведено 61 мероприятие по противодействию идеологии терроризма и проявления экстремизма, охвачено - 5588 учащихся, 2380 воспитанников. 
</t>
  </si>
  <si>
    <t>27</t>
  </si>
  <si>
    <t>Основное мероприятие 3.3  Реализация отдельных мероприятий регионального проекта «Патриотическое воспитание граждан Российской Федерации»</t>
  </si>
  <si>
    <t>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t>
  </si>
  <si>
    <t>Достигнуты. В тринадцати общеобразовательных организациях функционируют Центры детских инициатив - пространства, где учащиеся могут работать над собственными внеклассными проектами  Контрольное событие выполнено.</t>
  </si>
  <si>
    <t>Основное мероприятие 3.4 Проведение молодежных форумов</t>
  </si>
  <si>
    <t>В бюджетном учреждении проведен молодежный форум</t>
  </si>
  <si>
    <t>Подпрограмма 4 Обеспечение реализации муниципальной программы</t>
  </si>
  <si>
    <t>Основное мероприятие 4.1 Обеспечение присмотра и ухода за детьми, включая организацию их питания и режима дня</t>
  </si>
  <si>
    <t>Удовлетворение потребности населения в получении дошкольного образования</t>
  </si>
  <si>
    <t>Достигнуты. Средства на выполнение муниципального задания на оказание муниципальных услуг по присмотру и уходу за детьми на территории муниципального округа "Усинск"доведены в полном объеме. Контрольное событие выполнено.</t>
  </si>
  <si>
    <t xml:space="preserve">Мероприятие 4.1.1 Обеспечение присмотра и ухода за детьми                   </t>
  </si>
  <si>
    <t xml:space="preserve">Обеспечение присмотра и ухода за детьми  </t>
  </si>
  <si>
    <t>Достигнуты. Доведение средств на выполнение муниципального задания на оказание муниципальных услуг по присмотру и уходу за детьми на территории муниципального округа "Усинск"выполнено на 100%</t>
  </si>
  <si>
    <t>Мероприятие 4.1.2 Осуществление бесплатного питания льготной категории  детей, посещающих образовательные организации, реализующие образовательную программу дошкольного образования</t>
  </si>
  <si>
    <t>Осуществление бесплатного питания льготной категории  детей, посещающих образовательные организации, реализующие образовательную программу дошкольного образования</t>
  </si>
  <si>
    <t>Достигнуты. Бесплатное питание льготной категории  детей, посещающих образовательные организации, реализующие образовательную программу дошкольного образования осуществлено в полном объеме</t>
  </si>
  <si>
    <t>Основное мероприятие 4.2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</si>
  <si>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Создание качественных условий образовательной деятельности</t>
  </si>
  <si>
    <t>Достигнуты. Родители (законные представители) в количестве 427 человек обеспеченны выплатой начисленной компенсации  в целях материальной поддержки воспитания детей, посещающих муниципальные дошкольные образовательные в полном объеме. Контрольное событие выполнено.</t>
  </si>
  <si>
    <t xml:space="preserve">Основное мероприятие 4.3 Реализация муниципальными дошкольными и муниципальными общеобразовательными организациями образовательных программ            </t>
  </si>
  <si>
    <t xml:space="preserve">Достигнуты. Выполнение мониторингов, майских указов Президента РФ. Достижение показателя среднемесячной заработной платы  согласно постановлению № 1353 от 27.06.2013 года - по дошкольному образования на 100,0%, по общему образованию - 100,1%. </t>
  </si>
  <si>
    <t>Основное мероприятие 4.4 Организация питания обучающихся 1-4 классов в муниципальных образовательных организациях, реализующих образовательную программу начального общего образования</t>
  </si>
  <si>
    <t xml:space="preserve">Создание качественных условий образовательной деятельности
</t>
  </si>
  <si>
    <t>Достигнуты. Мероприятие реализовано полностью во всех общеобразовательных организациях организовано питание обучающихся 1-4 классов.</t>
  </si>
  <si>
    <t>35</t>
  </si>
  <si>
    <t>Основное мероприятие 4.5 Предоставление общего образования</t>
  </si>
  <si>
    <t>Достигнуты. Выполнение муниципального задания на оказание муниципальных услуг по предоставлению общего образования на территории муниципального округа"Усинск" - 100,0% Показатели достигнуты. Контрольное событие выполнено.</t>
  </si>
  <si>
    <t>36</t>
  </si>
  <si>
    <t>Мероприятие 4.5.1 Обеспечение осуществления общего образования</t>
  </si>
  <si>
    <t>Обеспечение осуществления общего образования</t>
  </si>
  <si>
    <t xml:space="preserve">Достигнуты. Выполнение муниципального задания на оказание муниципальных услуг по предоставлению общего образования на территории муниципального округа "Усинск" - 100,0% </t>
  </si>
  <si>
    <t>37</t>
  </si>
  <si>
    <t xml:space="preserve">Мероприятие 4.5.2 Организация питания обучающихся льготной категории и воспитанников пришкольных интернатов </t>
  </si>
  <si>
    <t xml:space="preserve">Организация питания обучающихся льготной категории и воспитанников пришкольных интернатов </t>
  </si>
  <si>
    <t>Достигнуты. Организация питания обучающихся льготной категории и воспитанников пришкольных интернатов выполнена на 100%</t>
  </si>
  <si>
    <t>38</t>
  </si>
  <si>
    <t>Мероприятие 4.5.3 Обеспечение выплат ежемесячного денежного вознаграждения за классное руководство педагогическим работникам общеобразовательных организаций</t>
  </si>
  <si>
    <t>Обеспечение выплат ежемесячного денежного вознаграждения за классное руководство педагогическим работникам общеобразовательных организаций</t>
  </si>
  <si>
    <t>Достигнуты. Педагогические работники общеобразовательных организаций обеспечены выплатами ежемесячного денежного вознаграждения за классное руководство на 100%</t>
  </si>
  <si>
    <t>39</t>
  </si>
  <si>
    <t>Мероприятие 4.5.4 Организация бесплатного горячего питания обучающихся, получающих начальное общее образование в муниципальных образовательных организациях</t>
  </si>
  <si>
    <t>Организация бесплатного горячего питания обучающихся, получающих начальное общее образование в образовательных организациях</t>
  </si>
  <si>
    <t>Достигнуты. Бесплатное горячее питании обучающихся, получающих начальное общее образование в муниципальных образовательных организациях организовано в полном объеме  (2 390 чел)</t>
  </si>
  <si>
    <t>40</t>
  </si>
  <si>
    <t>Мероприятие 4.5.5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</si>
  <si>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t>
  </si>
  <si>
    <t>Достигнуты.Выплатами ежемесячного денежного вознаграждения  обеспечено 13 советников директоров по воспитанию и взаимодействию с детскими общественными объединениями общеобразовательных организаций в полном объеме.</t>
  </si>
  <si>
    <t>41</t>
  </si>
  <si>
    <t>Основное мероприятие 4.6 Мероприятия, связанные с повышением оплаты труда отдельных категорий работников в сфере образования</t>
  </si>
  <si>
    <t>Ю.А. Орлов, Руководитель Управления образования администрации округа «Усинск»;                  О.В. Иванова, Руководитель Управления культуры и национальной политики администрации округа «Усинск»; ТА. Новоселов, Руководитель Управления физической культуры и спорта администрации округа «Усинск»</t>
  </si>
  <si>
    <t>Достигнуты. Выполнение мониторингов, майских указов Президента РФ. Достижение показателя среднемесячной заработной платы  согласно постановлению № 1353 от 27.06.2013 года - по дополнительному образованию на 100,2%. Доведены размеры оплаты труда работников муниципальных учреждений в сфере образования до МРОТ в полном объеме. Контрольное событие выполнено.</t>
  </si>
  <si>
    <t>42</t>
  </si>
  <si>
    <t>Основное мероприятие 4.7 Организация предоставления дополнительного образования детям</t>
  </si>
  <si>
    <t>Достигнуты. Обеспечение предоставления дополнительного образования детям в рамках системы ПФДО осуществляется 17 образовательными  организациями различной ведомственной принадлежности. В 4 образовательных организациях различных форм собственности осуществляется предоставление дополнительного образования  по социальному сертификату.1052 ребенка использовали  социальные сертификаты для обучения  в текущем календарном году (15%). Контрольное событие выполнено.</t>
  </si>
  <si>
    <t>43</t>
  </si>
  <si>
    <t>Мероприятие 4.7.1 Обеспечение предоставления дополнительного  образования</t>
  </si>
  <si>
    <t>Обеспечение предоставления дополнительного  образования</t>
  </si>
  <si>
    <t>Достигнуты. Выполнение муниципального задания на оказание муниципальных услуг по предоставлению дополнительного  образования на территории муниципального округа "Усинск" в полном объёме</t>
  </si>
  <si>
    <t>44</t>
  </si>
  <si>
    <t>Мероприятие 4.7.2 Обеспечение персонифицированного финансирования дополнительного образования детей</t>
  </si>
  <si>
    <t>Обеспечение персонифицированного финансирования дополнительного образования детей</t>
  </si>
  <si>
    <t>45</t>
  </si>
  <si>
    <t>Основное мероприятие 4.8 Обеспечение деятельности МБУ «Молодежный центр»</t>
  </si>
  <si>
    <t>Создание качественных условий для реализации молодёжной политики</t>
  </si>
  <si>
    <t>Достигнуты. Доведение средств на выполнение муниципального задания на оказание работ, услуг на территории муниципального образования "Усинск" выполнено на 100,0%. Контрольное событие выполнено.</t>
  </si>
  <si>
    <t>46</t>
  </si>
  <si>
    <t xml:space="preserve">Основное мероприятие 4.9 Функционирование аппарата Управления образования администрации округа «Усинск» </t>
  </si>
  <si>
    <t>Обеспечение выполнения задач подпрограммы, достижение целевых показателей</t>
  </si>
  <si>
    <t>Достигнуты. Выплата заработной платы специалистам, согласно Положению по оплате труда. Контрольное событие выполнено.</t>
  </si>
  <si>
    <t>47</t>
  </si>
  <si>
    <t>Основное мероприятие 4.10 Обеспечение деятельности Управления образования</t>
  </si>
  <si>
    <t>Достигнуты. Обеспечение бесперебойной деятельности Управления образования. Контрольное событие выполнено.</t>
  </si>
  <si>
    <t>48</t>
  </si>
  <si>
    <r>
      <rPr>
        <b/>
        <sz val="11"/>
        <rFont val="Times New Roman"/>
        <family val="1"/>
        <charset val="204"/>
      </rPr>
      <t>Основное мероприятие 4.11 Обеспечение выполнения обязательств по гарантиям и компенсациям работников</t>
    </r>
    <r>
      <rPr>
        <sz val="11"/>
        <rFont val="Times New Roman"/>
        <family val="1"/>
        <charset val="204"/>
      </rPr>
      <t xml:space="preserve">
</t>
    </r>
  </si>
  <si>
    <t>Обеспечение выполнения задач подпрограммы, достижение целевых  показателей</t>
  </si>
  <si>
    <t>Достигнуты. Обязательства по выплате проезда к месту использования отпуска и обратно, согласно авансовых отчетов  выполнены в полном объеме. Контрольное событие выполнено.</t>
  </si>
  <si>
    <t>Таблица 8</t>
  </si>
  <si>
    <t xml:space="preserve">Информация о ресурсном обеспечении реализации муниципальной программы "Развитие образования"                                                                                                                                                                              за счет всех источников финансирования                                    
</t>
  </si>
  <si>
    <t xml:space="preserve">   Статус    </t>
  </si>
  <si>
    <t xml:space="preserve">Наименование муниципальной программы, подпрограммы, основного мероприятия
</t>
  </si>
  <si>
    <t>Источник финансирования</t>
  </si>
  <si>
    <t xml:space="preserve">Утверждено в бюджете                                                                              на 1 января 2024 года, тыс. руб.
</t>
  </si>
  <si>
    <t xml:space="preserve">Сводная бюджетная роспись на 31.12.2024,
тыс. руб.
</t>
  </si>
  <si>
    <t>Кассовые расходы за 2024 год, тыс. руб.</t>
  </si>
  <si>
    <t>% исполнения</t>
  </si>
  <si>
    <t>увеличение средств</t>
  </si>
  <si>
    <t>остаток средств на 01.01.2025</t>
  </si>
  <si>
    <t>Муниципальная программа</t>
  </si>
  <si>
    <t xml:space="preserve">Развитие образования </t>
  </si>
  <si>
    <t xml:space="preserve">Всего:         
в том числе:   
</t>
  </si>
  <si>
    <t>Федеральный бюджет</t>
  </si>
  <si>
    <t>Республиканский бюджет Республики Коми</t>
  </si>
  <si>
    <t>Местный бюджет</t>
  </si>
  <si>
    <t>Внебюджетные источники</t>
  </si>
  <si>
    <t>Подпрограмма 1</t>
  </si>
  <si>
    <t xml:space="preserve">Развитие дошкольного, общего и дополнительного образования детей </t>
  </si>
  <si>
    <t xml:space="preserve">Основное      
мероприятие   1.1
</t>
  </si>
  <si>
    <t>Развитие форм и моделей предоставления дошкольного образования</t>
  </si>
  <si>
    <t>Основное мероприятие 1.2</t>
  </si>
  <si>
    <t>Реализация отдельных мероприятий регионального проекта «Поддержка семей, имеющих детей»</t>
  </si>
  <si>
    <t xml:space="preserve">Основное    мероприятие   1.3                    </t>
  </si>
  <si>
    <t>Реализация отдельных мероприятий регионального проекта «Современная школа»</t>
  </si>
  <si>
    <t>Основное мероприятие 1.4</t>
  </si>
  <si>
    <t>Развитие системы оценки качества образования</t>
  </si>
  <si>
    <t xml:space="preserve">Основное     мероприятие   1.5             </t>
  </si>
  <si>
    <t>Реализация отдельных мероприятий регионального проекта «Успех каждого ребёнка»</t>
  </si>
  <si>
    <t>Основное мероприятие 1.6</t>
  </si>
  <si>
    <t>Создание условий для выявления и поддержки одаренных детей</t>
  </si>
  <si>
    <t xml:space="preserve">Основное     мероприятие   1.7                  </t>
  </si>
  <si>
    <t>Реализация отдельных мероприятий региональных проектов «Учитель будущего», «Социальные лифты для каждого»</t>
  </si>
  <si>
    <t xml:space="preserve">Основное     мероприятие   1.8             </t>
  </si>
  <si>
    <t>Создание условий для модернизации инфраструктуры образовательных организаций</t>
  </si>
  <si>
    <t>Мероприятие 1.8.1</t>
  </si>
  <si>
    <t>Проведение текущего ремонта в образовательных организациях и обустройство прилегающих территорий</t>
  </si>
  <si>
    <t>Мероприятие 1.8.2</t>
  </si>
  <si>
    <t>Обеспечение  доступа к сети интернет образовательных организаций</t>
  </si>
  <si>
    <t>Мероприятие 1.8.3</t>
  </si>
  <si>
    <t>Реализация пилотного проекта "Школьное кафе"</t>
  </si>
  <si>
    <t xml:space="preserve">Основное мероприятие   1.9             </t>
  </si>
  <si>
    <t>Строительство и реконструкция образовательных организаций</t>
  </si>
  <si>
    <t xml:space="preserve">Основное мероприятие   1.10       </t>
  </si>
  <si>
    <t xml:space="preserve"> Укрепление материально-технической базы и создание безопасных условий в организациях в сфере образования</t>
  </si>
  <si>
    <t>Основное мероприятие  1.11</t>
  </si>
  <si>
    <t>Реализация народных проектов в сфере образования, прошедших отбор в рамках проекта "Народный бюджет"</t>
  </si>
  <si>
    <t>Основное мероприятие  1.12</t>
  </si>
  <si>
    <t xml:space="preserve">Создание условий функционирования современной образовательной среды </t>
  </si>
  <si>
    <t>Основное мероприятие  1.13</t>
  </si>
  <si>
    <t>Реализация инициативных проектов на территории муниципального округа "Усинск" Республики Коми в сфере образования</t>
  </si>
  <si>
    <t>Подпрограмма 2</t>
  </si>
  <si>
    <t xml:space="preserve">Отдых детей и трудоустройство подростков </t>
  </si>
  <si>
    <t>Основное    мероприятие  2.1</t>
  </si>
  <si>
    <t>Организация отдыха детей</t>
  </si>
  <si>
    <t>Мероприятие 2.1.1</t>
  </si>
  <si>
    <t>Мероприятие 2.1.2</t>
  </si>
  <si>
    <t>Основное    мероприятие  2.2</t>
  </si>
  <si>
    <t xml:space="preserve">Организация временного трудоустройства подростков                 </t>
  </si>
  <si>
    <t>Подпрограмма 3</t>
  </si>
  <si>
    <t>Дети и молодёжь</t>
  </si>
  <si>
    <t>Основное мероприятие 3.1</t>
  </si>
  <si>
    <t>Реализация отдельных мероприятий регионального проекта «Социальная активность»</t>
  </si>
  <si>
    <t>Мероприятие 3.1.1</t>
  </si>
  <si>
    <t>Мероприятие 3.1.2</t>
  </si>
  <si>
    <t>Мероприятие 3.1.3</t>
  </si>
  <si>
    <t>Поддержка социальных инициатив молодежи (Проектный комитет, премия «УСПЕХ»)</t>
  </si>
  <si>
    <t>Мероприятие 3.1.4</t>
  </si>
  <si>
    <t>Приобретение оборудования для работы с общественными объединениями и волонтерскими организациями</t>
  </si>
  <si>
    <t>Мероприятие 3.1.5</t>
  </si>
  <si>
    <t>Реализация программы комплексного развития молодежной политики в Республике Коми «Регион для молодых»</t>
  </si>
  <si>
    <t>Основное мероприятие 3.2</t>
  </si>
  <si>
    <t xml:space="preserve"> Проведение мероприятий военно-патриотической и гражданско-патриотической направленности</t>
  </si>
  <si>
    <t>Мероприятие 3.2.1</t>
  </si>
  <si>
    <t>Проведение муниципальных мероприятий патриотической направленности, в т.ч. для молодежи допризывного и призывного возраста</t>
  </si>
  <si>
    <t>Мероприятие 3.2.2</t>
  </si>
  <si>
    <t>Участие в республиканских, межрегиональных, всероссийских мероприятиях патриотической направленности, в т.ч. для молодежи допризывного возраста</t>
  </si>
  <si>
    <t>Мероприятие 3.2.3</t>
  </si>
  <si>
    <t>Проведение муниципальных мероприятий, направленных на формирование системы профилактики экстремизма и терроризма, предупреждения межнациональных (межэтнически) конфликтов</t>
  </si>
  <si>
    <t>Основное мероприятие 3.3</t>
  </si>
  <si>
    <t>Реализация отдельных мероприятий регионального проекта «Патриотическое воспитание граждан Российской Федерации»</t>
  </si>
  <si>
    <t>Основное мероприятие 3.4</t>
  </si>
  <si>
    <t>Проведение молодежных форумов</t>
  </si>
  <si>
    <t>Подпрограмма 4</t>
  </si>
  <si>
    <t xml:space="preserve">Обеспечение реализации муниципальной программы </t>
  </si>
  <si>
    <t>Основное мероприятие 4.1</t>
  </si>
  <si>
    <t>Обеспечение присмотра и ухода за детьми, включая организацию их питания и режима дня</t>
  </si>
  <si>
    <t>Мероприятие 4.1.1</t>
  </si>
  <si>
    <t>Обеспечение присмотра и ухода за детьми</t>
  </si>
  <si>
    <t>Мероприятие 4.1.2</t>
  </si>
  <si>
    <t>Основное мероприятие 4.2</t>
  </si>
  <si>
    <t>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</si>
  <si>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Основное мероприятие 4.3</t>
  </si>
  <si>
    <t>Реализация муниципальными дошкольными и муниципальными общеобразовательными организациями образовательных программ</t>
  </si>
  <si>
    <t>Основное мероприятие 4.4</t>
  </si>
  <si>
    <t>Организация питания обучающихся 1 - 4 классов в муниципальных образовательных организациях, реализующих образовательную программу начального общего образования</t>
  </si>
  <si>
    <t>Основное мероприятие 4.5</t>
  </si>
  <si>
    <t>Предоставление общего образования</t>
  </si>
  <si>
    <t>Мероприятие 4.5.1</t>
  </si>
  <si>
    <t>Мероприятие 4.5.2</t>
  </si>
  <si>
    <t>Мероприятие 4.5.3</t>
  </si>
  <si>
    <t>Мероприятие 4.5.4</t>
  </si>
  <si>
    <t>Мероприятие 4.5.5</t>
  </si>
  <si>
    <t>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t>
  </si>
  <si>
    <t>Основное мероприятие 4.6</t>
  </si>
  <si>
    <t>Мероприятия, связанные с повышением оплаты труда отдельных категорий работников в сфере образования</t>
  </si>
  <si>
    <t>Основное мероприятие 4.7</t>
  </si>
  <si>
    <t>Организация предоставления дополнительного образования детям</t>
  </si>
  <si>
    <t>Мероприятие 4.7.1</t>
  </si>
  <si>
    <t>Мероприятие 4.7.2</t>
  </si>
  <si>
    <t>Основное мероприятие 4.8</t>
  </si>
  <si>
    <t>Обеспечение деятельности МБУ «Молодежный центр»</t>
  </si>
  <si>
    <t>Основное мероприятие 4.9</t>
  </si>
  <si>
    <t xml:space="preserve"> Функционирование аппарата Управления образования администрации округа «Усинск» </t>
  </si>
  <si>
    <t>Основное мероприятие 4.10</t>
  </si>
  <si>
    <t>Обеспечение деятельности  Управления образования</t>
  </si>
  <si>
    <t>Основное мероприятие 4.11</t>
  </si>
  <si>
    <t xml:space="preserve"> Обеспечение выполнения обязательств по гарантиям и компенсациям работников</t>
  </si>
  <si>
    <t>Таблица 9</t>
  </si>
  <si>
    <t xml:space="preserve">Сведения
о достижении значений показателей результатов использования
субсидий, предоставляемых из республиканского бюджета
Республики Коми муниципальной программы "Развитие образования" за 2024 год
</t>
  </si>
  <si>
    <t>№</t>
  </si>
  <si>
    <t xml:space="preserve">Наименование основного мероприятия муниципальной программы   </t>
  </si>
  <si>
    <t>Наименование субсидии и (или) иного межбюджетного трансферта</t>
  </si>
  <si>
    <t>Результат использования субсидии</t>
  </si>
  <si>
    <t>Показатель результата использования субсидии и (или) иных межбюджетных трансфертов</t>
  </si>
  <si>
    <t>Наименование показателя,                    ед. изм.</t>
  </si>
  <si>
    <t>Отчетный год (2024 год)</t>
  </si>
  <si>
    <t>План</t>
  </si>
  <si>
    <t>Факт</t>
  </si>
  <si>
    <t>Основное мероприятие 1.10  Укрепление материально-технической базы и создание безопасных условий в организациях в сфере образования</t>
  </si>
  <si>
    <t>Субсидии на укрепление материально-технической базы и создание безопасных условий в организациях в сфере образования в Республике Коми (мероприятия по проведение капитальных и/или текущих ремонтов муниципальных образовательных организаций,приобретение оборудования для пищеблоков в целях их приведения в соответствие с санитарно-эпидемиологическимитребованиями (правилами)</t>
  </si>
  <si>
    <t xml:space="preserve">Проведены капитальные и/или
текущих ремонты, приобретено оборудование для пищеблоков в целях их приведения в соответствие с санитарно-эпидемиологическими требованиями (правилами)  объектов муниципальных образовательных организаций
</t>
  </si>
  <si>
    <t>Количество объектов муниципальныхобразовательных организаций, на которых проведены капитальные и/илитекущих ремонты, приобретено оборудование для пищеблоков в целях ихприведения в соответствие с санитарно-эпидемиологическими требованиями(правилами), единиц</t>
  </si>
  <si>
    <t>Основное мероприятие 1.10    Укрепление материально-технической базы и создание безопасных условий в организациях в сфере образования</t>
  </si>
  <si>
    <t xml:space="preserve">Субсидии на укрепление материально-технической базы и создание безопасных условий в организациях в сфереобразования в Республике Коми (мероприятия по обеспечению комплексной безопасности муниципальных образовательных организаций) </t>
  </si>
  <si>
    <t>Выполнены мероприятия по обеспечению комплексной безопасности на объектах (территориях) муниципальных образовательных организаций</t>
  </si>
  <si>
    <t>Количество объектов (территорий) муниципальных образовательных организаций, на которых выполнены мероприятия по обеспечению комплексной безопасности, единиц</t>
  </si>
  <si>
    <t xml:space="preserve">Основное мероприятие 1.10.
Укрепление материально-технической базы и создание безопасных условий в организациях в сфере образования
</t>
  </si>
  <si>
    <t>Иной межбюджетный трансферт, имеющий целевое назначение, в целях софинансирования расходных обязательств органов местного самоуправления в Республике Коми, возникающих при выполнении полномочий по решению вопросов местного значения, направленных на исполнение наказов избирателей, рекомендуемых к выполнению в текущем финансовом году</t>
  </si>
  <si>
    <t>Реализованы мероприятия, возникшие при выполнении полномочий по решению вопросов местного значения, направленные на исполнение наказов избирателей</t>
  </si>
  <si>
    <t xml:space="preserve">Количество реализованных мероприятий, возникших при выполнении полномочий по решению вопросов местного значения, направленных на исполнение наказов избирателей
</t>
  </si>
  <si>
    <t>Субсидия на реализацию народных проектов в сфере образования, прошедших отбор в рамках проекта «Народный бюджет» (мероприятия по благоустройству территорий, ремонту зданий муниципальных образовательных организаций, приобретению учебного и учебно-лабораторного оборудования, спортивного инвентаря, развитию организаций дополнительного образования)</t>
  </si>
  <si>
    <t>Реализованы народные проекты в сфере образования</t>
  </si>
  <si>
    <t>Количество реализованных народных проектов в сфере образования, прошедших отбор в рамках проекта «Народный бюджет» в год, единиц</t>
  </si>
  <si>
    <t>Субсидия на реализацию народных проектов в сфере образования, прошедших отбор в рамках проекта «Народный бюджет» (мероприятия по школьным проектам, отобранным в рамках пилотного проекта школьного инициативного бюджетирования «Народный бюджет в школе»)</t>
  </si>
  <si>
    <t>Реализованы проектные предложения</t>
  </si>
  <si>
    <t>Количество реализованных проектных предложений в год, единиц</t>
  </si>
  <si>
    <t xml:space="preserve">Основное мероприятие 1.13.
Реализация инициативных проектов на территории муниципального округа "Усинск" Республики Коми в сфере образования
</t>
  </si>
  <si>
    <t>Иной межбюджетный трансферт в целях оказания финансовой поддержки реализации инициативных проектов в Республике Коми, прошедших конкурсный отбор</t>
  </si>
  <si>
    <t xml:space="preserve">Основное мероприятие 2.1                          Организация отдыха детей </t>
  </si>
  <si>
    <t>Субсидии на мероприятия по проведению оздоровительной кампании детей</t>
  </si>
  <si>
    <t>Дети охвачены отдыхом в каникулярное время</t>
  </si>
  <si>
    <t>Количество детей, охваченных отдыхом в каникулярное время, человек</t>
  </si>
  <si>
    <t xml:space="preserve">Основное мероприятие 2.2                             Организация временного трудоустройства подростков                 </t>
  </si>
  <si>
    <t>Дети, находящиеся в трудной жизненной ситуации, охвачены отдыхом в каникулярное время</t>
  </si>
  <si>
    <t>Количество детей, находящихся в трудной жизненной ситуации, охваченных отдыхом в каникулярное время, человек</t>
  </si>
  <si>
    <t>Основное мероприятие 3.3 Реализация отдельных мероприятий регионального проекта «Патриотическое воспитание граждан Российской Федерации»</t>
  </si>
  <si>
    <t xml:space="preserve">Иной межбюджетный трансферт, имеющий целевое
назначение,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</si>
  <si>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
</t>
  </si>
  <si>
    <t>Количество муниципальных общеобразовательных организаций, в которых проведены мероприятия по обеспечению деятельности советников директора по воспитанию и взаимодействию с детскими общественными объединениями, единиц</t>
  </si>
  <si>
    <t xml:space="preserve">Основное мероприятие 4.3.
Реализация муниципальными дошкольными и муниципальными общеобразовательными организациями в Республике Коми образовательных программ
</t>
  </si>
  <si>
    <t>Субвенции на реализацию муниципальными дошкольными и муниципальными общеобразовательными организациями в Республике Коми образовательных программ</t>
  </si>
  <si>
    <t>Достигнуты установленные показатели средней заработной платы педагогических работников дошкольных образовательных организаций за текущий год</t>
  </si>
  <si>
    <t>Целевой показатель заработной платы педагогических работников дошкольных образовательных организаций, рублей</t>
  </si>
  <si>
    <t>Достигнуты установленные показатели средней заработной платы педагогических работников общеобразовательных организаций за текущий год</t>
  </si>
  <si>
    <t>Целевой показатель заработной платы педагогических работников общеобразовательных организаций, рублей</t>
  </si>
  <si>
    <t>Соблюдена доля расходов на оплату труда административно-управленческого и вспомогательного персонала в фонде оплаты труда муниципальных дошкольных и муниципальных общеобразовательных организаций</t>
  </si>
  <si>
    <t>Доля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в Республике Коми, процентов</t>
  </si>
  <si>
    <t xml:space="preserve">не более 40 </t>
  </si>
  <si>
    <t>Выполнены мероприятия Плана по оптимизации бюджетных расходов в сфере образования (в части муниципальных дошкольных и муниципальных общеобразовательных организаций)</t>
  </si>
  <si>
    <t>Доля выполненных мероприятий в общем количестве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процентов</t>
  </si>
  <si>
    <t>Основное мероприятие 4.5    Предоставление общего образования                            мероприятие 4.5.3 Обеспечение выплат ежемесячного денежного вознаграждения за классное руководство педагогическим работникам общеобразовательных организаций</t>
  </si>
  <si>
    <t>Иные межбюджетные трансферты на обеспечение выплат ежемесячного денежного вознаграждения за классное руководство педагогическим работникам общеобразовательных организаций</t>
  </si>
  <si>
    <t xml:space="preserve">Обеспечены выплаты
денежного
вознаграждения за
классное руководство,
предоставляемые
педагогическим
работникам
образовательных
организаций,
ежемесячно
</t>
  </si>
  <si>
    <t xml:space="preserve">Численность педагогических работников муниципальных образовательных организаций, получающих вознаграждение за классное руководство
 (из расчета 10 тысяч рублей в месяц в населенных пунктах с численностью населения менее 100 тысяч человек), человек
</t>
  </si>
  <si>
    <t>Основное мероприятие 4.5               Предоставление общего образования                           мероприятие 4.5.4 Организация бесплатного горячего питания обучающихся, получающих начальное общее образование в образовательных организациях</t>
  </si>
  <si>
    <t>Субсидии на организацию бесплатного горячего питания обучающихся, получающих начальное общее образование в образовательных организациях</t>
  </si>
  <si>
    <t xml:space="preserve">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
(действовал до 01.09.2024)
</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</si>
  <si>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 процентов (действовал до 01.09.2024)</t>
  </si>
  <si>
    <t xml:space="preserve">Обеспечены
бесплатным горячим
питанием
обучающиеся,
получающие
начальное общее
образование в
муниципальных
образовательных
организациях
(с 01.09.2024)
</t>
  </si>
  <si>
    <t xml:space="preserve">Количество обучающихся, получающих начальное общее образование  в муниципальных образовательных
организациях, обеспеченных бесплатным горячим питанием
(с 01.09.2024)
</t>
  </si>
  <si>
    <t xml:space="preserve">Основное мероприятие 4.5.
Предоставление общего образования мероприятие 4.5.5.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
</t>
  </si>
  <si>
    <t xml:space="preserve">Иной межбюджетный трансферт, имеющий целевое назначение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в Республике Коми
</t>
  </si>
  <si>
    <t xml:space="preserve">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t>
  </si>
  <si>
    <t>Основное мероприятие 4.6                   Мероприятия, связанные с повышением оплаты труда отдельных категорий работников в сфере образования</t>
  </si>
  <si>
    <t>Субсидия на софинансирование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</si>
  <si>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Достигнуты установленные показатели средней заработной платы педагогических работников муниципальных учреждений дополнительного образования детей в муниципальном образовании за текущий год</t>
  </si>
  <si>
    <t>Среднемесячная заработная плата педагогических работников муниципальных учреждений дополнительного образования детей в муниципальном образовании за текущий год, руб.</t>
  </si>
  <si>
    <t>Соблюдена доля расходов на оплату труда административно-управленческого и вспомогательного персонала в фонде оплаты труда муниципальных учреждений дополнительного образования детей</t>
  </si>
  <si>
    <t>Доля расходов на оплату труда административно-управленческого и вспомогательного персонала в фонде оплаты труда муниципальных учреждений дополнительного образования детей, %</t>
  </si>
  <si>
    <t>Выполнены мероприятия Плана по оптимизации бюджетных расходов в сфере образования (в части муниципальных учреждений дополнительного образования детей)</t>
  </si>
  <si>
    <t>Доля выполненных мероприятий в общем количестве мероприятий, утвержденных Планом мероприятий по оптимизации бюджетных расходов в сфере образования (в части муниципальных учреждений дополнительного образования детей), %</t>
  </si>
  <si>
    <t>Методика определения ответа</t>
  </si>
  <si>
    <t>Удельный вес вопроса в разделе</t>
  </si>
  <si>
    <t>Балл</t>
  </si>
  <si>
    <t>Итоги оценки</t>
  </si>
  <si>
    <t>Блок 1. Качество формирования</t>
  </si>
  <si>
    <t>Раздел 1. Цели и "конструкция" (структуры) муниципальной программы</t>
  </si>
  <si>
    <t>X</t>
  </si>
  <si>
    <t>1.1.</t>
  </si>
  <si>
    <t>нет</t>
  </si>
  <si>
    <t>1.2.</t>
  </si>
  <si>
    <t>1.3.</t>
  </si>
  <si>
    <t>да</t>
  </si>
  <si>
    <t>1.4.</t>
  </si>
  <si>
    <t>Раздел 2. Качество планирования</t>
  </si>
  <si>
    <t>Х</t>
  </si>
  <si>
    <t>2.1.</t>
  </si>
  <si>
    <t>2.2.</t>
  </si>
  <si>
    <t>2.3.</t>
  </si>
  <si>
    <t>2.4.</t>
  </si>
  <si>
    <t>Блок 2. Эффективность реализации</t>
  </si>
  <si>
    <t>Раздел 3. Качество управления программой</t>
  </si>
  <si>
    <t>3.1.</t>
  </si>
  <si>
    <t>3.2.</t>
  </si>
  <si>
    <t>3.3.</t>
  </si>
  <si>
    <t>Раздел 4. Достигнутые результаты</t>
  </si>
  <si>
    <t>4.1.</t>
  </si>
  <si>
    <t>4.2.</t>
  </si>
  <si>
    <t>4.3.</t>
  </si>
  <si>
    <t>в) степень достижения плановых значений показателей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t>
  </si>
  <si>
    <t>ИТОГО:</t>
  </si>
  <si>
    <t>Результат оценки эффективности муниципальной программы за отчетный год</t>
  </si>
  <si>
    <t>Умеренно эффективна</t>
  </si>
  <si>
    <t>Таблица 11</t>
  </si>
  <si>
    <t xml:space="preserve">Анализ
соответствия баллов качественной оценке
</t>
  </si>
  <si>
    <t>Диапазон баллов</t>
  </si>
  <si>
    <t>Итоговая оценка муниципальной программы</t>
  </si>
  <si>
    <t>Вывод</t>
  </si>
  <si>
    <t>85 - 100</t>
  </si>
  <si>
    <t>Эффективна</t>
  </si>
  <si>
    <t>Цели и приоритеты по муниципальной программе расставлены верно, механизмы и инструменты управления муниципальной программой привели к достижению запланированных результатов</t>
  </si>
  <si>
    <t>70 - 84, 99</t>
  </si>
  <si>
    <t>В целом муниципальная программа поставила перед собой четкие цели и приоритеты, является хорошо управляемой системой, но стоит обратить внимание на механизмы и инструменты по достижению ее цели,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2020 года)</t>
  </si>
  <si>
    <t>50 - 69, 99</t>
  </si>
  <si>
    <t>Адекватна</t>
  </si>
  <si>
    <t>По муниципальной программе наблюдается «информационный разрыв» между первичными элементами (целью, задачами, мероприятиями, индикаторами/показателями), также для достижения лучших результатов необходимо пересмотреть механизмы и инструменты по достижению цели, а также провести мероприятия,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(начиная с 2020 года) &lt;16&gt;</t>
  </si>
  <si>
    <t>0 - 49, 99</t>
  </si>
  <si>
    <t>Неэффективна</t>
  </si>
  <si>
    <t>Муниципальная программа не смогла достичь запланированных результатов из-за слабости муниципальной программы,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годом(начиная с 2020 года) &lt;16&gt;,и требует пересмотра в части структуры и объемов ее финансирования из бюджета муниципального образования</t>
  </si>
  <si>
    <t>Результаты отсутствуют</t>
  </si>
  <si>
    <t>Результаты не проявлены</t>
  </si>
  <si>
    <t>В результате оценки выявлена ошибка репрезентативности,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t>
  </si>
  <si>
    <t xml:space="preserve">План не достигнут, но есть положительная динамика в сравнении с 2023 г. Недостижение планового показателя  связано с недостаточной информационно-разьяснительной работой общеобразовательных организаций с родительской общественностью по вопросам организации образовательной деятельности, создания условий, необходимых для реализации основных образовательных программ, в том числе кадровых. </t>
  </si>
  <si>
    <t>План не достигнут, но есть положительная динамика в сравнении с 2023 г.Респонденыты оценивают всю систему ДО муниципалитета (образование, спорт, культура), неудовлетворенность  перечнем реализуемых на бесплатной основе программ.</t>
  </si>
  <si>
    <t xml:space="preserve">Снижение показателя за счет увеличения количества ОО, требующих капитального ремонта </t>
  </si>
  <si>
    <t>Уменьшение показателя на 43,3 %, связано с уменьшением квоты Минобрнауки РК  по числу участников открытых уроков "Проектория" (1500 человек по МО "Усинск"</t>
  </si>
  <si>
    <t>Плановый показатель не достигнут, по причине введения на территории округа "Усинск" в октябре 2024 года ограничительных мероприятий (решение Санитарно-противоэпидемиологической комиссии МО "Усинск" от 28.10.2024 г. № 18)</t>
  </si>
  <si>
    <t>Увеличение показателя в связи с увеличением охвата питания учащихся за счет средств родителей (законных представителей) 5-11 классов и льготной категории</t>
  </si>
  <si>
    <t>Увеличение фактического показателя от планового, в связи с исполнением предписания с истекшим сроком в МБОУ "СОШ" с. Щельябож и реорганизацией МАДОУ "ДСКВ № 16" г. Усинска путем присоединения к МБДОУ "ЦРРДС" г. Усинска</t>
  </si>
  <si>
    <t>Количество образовательных организацийотвечающих требованиям пожарной и санитарно-эпидемиологической безопасности обучающихся, воспитанников и работников образовательных организаций во время учебной деятельности</t>
  </si>
  <si>
    <t xml:space="preserve">Общее количество образовательных организаций </t>
  </si>
  <si>
    <t>Количество образовательных организаций оснащенных современными средствами пожарной автоматики со сроком службы менее 10 лет</t>
  </si>
  <si>
    <t>На основании статистической отчетности по форме ФСН № ОО-2 "Сведения о материально-технической и информационной базе, финансово-экономической деятельности общеобразовательной организации"</t>
  </si>
  <si>
    <t xml:space="preserve">Достигнуты.  89,2 % общеобразовательных организаций обеспечены современными условиями обучения.  Контрольное событие выполнено. </t>
  </si>
  <si>
    <t>ФСН № ОО-2 2023г.</t>
  </si>
  <si>
    <t>ФСН № ОО-2024г.</t>
  </si>
  <si>
    <t>Достигнуты. В 14 ОО проведены текущий ремонт помещений. В 28 ОО косметические ремонты помещений</t>
  </si>
  <si>
    <t>Достигнуты. Выполнены работы по установке системы контроля и управления доступа при входе на территорию (входные калитки) в 6 ОО и установки электромагнитных замков в здании  2 ДОО, а также приобретен ручной металлодектор в 1 ОО. Приобретено оборудование для пищеблоков в 4 ОО.  Проведены ремонтные работы в 9 ОО: ремонт ситсемы отопления, ремонт учебных кабинетов, замена оконных блоков, частичный ремонт кровли, герметизация межпанельных швов. Контрольное событие выполнено.</t>
  </si>
  <si>
    <t xml:space="preserve">Достигнуты. В 2024 году были проведены Всероссийские исторические квесты «Блокадный Ленинград», «Космос рядом», «Блокадный хлеб», «Красная гвоздика», , «Письма Победы», «Георгиевская ленточка», «Герой живет рядом», «Подвези ветерана», акция, посвященная Дню России,День космонавтики, РИСК: Космос,  «Красная гвоздика», «Диктант Победы», «День Героев Отечества», Субботник на Аллее Ветеранов,акция "С Днем России",  акция «Свеча памяти»,День воссоединения Крыма с Россией -  Викторина «Загадки Тавриды», Военно-патриотическая игра - «Учусь Отчизну защищать», Кино-лекторий "Мы смерти смотрели в лицо", посвященный блокадному Ленинграду, Викторина «80 лет со дня освобождения Ленинграда»,День защитникка отечества - Уроки мужества,Экологический забег приуроченный ко Дню труда. Мероприятия патриотического воспитания граждан на территории муниципального образования городского округа  «Усинск» согласно муниципальному плану реализованы.                                                                                                                                                                           Контрольное событие выполнено.
</t>
  </si>
  <si>
    <t xml:space="preserve">Достигнуты. В период с 01 по 29 февраля  2024 года во всех образовательных организациях прошел месяц патриотического воспитания «Учусь Отчизну защищать». В рамках месячника в общеобразовательных организациях были проведены уроки мужества, беседы «У Отчизны героев не счесть», «Защитники Отечества», классные часы «Святое дело Родине служить!» и «День памяти воинов интернационалистов», фестиваль патриотической песни, в том числе с приглашением представителей ветеранских общественных организаций «Союз Афганистана, Чечни и локальных войн», МОО СВДВ «Союз десантников Усинска», участников специальной военной операции.  
15 февраля 2024 года на базе общеобразовательных организаций МБОУ «СОШ №1» г. Усинска, МАОУ «Лицей» г. Усинска, МБОУ «СОШ № 4 с  углубленным изучением отдельных предметов» г. Усинска, МБОУ «СОШ № 5» г. Усинска, МБОУ «ООШ» с. Усть-Лыжа, МБОУ «НШДС» д. Новикбож были организованы Вахты памяти с возложением цветов у мемориальных досок выпускникам общеобразовательных организаций, погибшим при исполнении воинского долга. Юнармейский отряд «Твердыня» МБОУ «СОШ №2» г. Усинска, учащиеся кадетских классов МБОУ «СОШ №5» г. Усинска приняли участие в торжественном митинге у памятника – мемориала «Защитники Отечества», посвященном Дню памяти о россиянах, исполнявших служебный долг за пределами Отечества, охват составил 55 человек.
17 февраля 2024 года на базе МБОУ «СОШ №5» г. Усинска в рамках реализации всероссийского патриотического проекта  прошло торжественное открытие «Парты Героя»  им. Александра Ерыженского, Евгения Климовца и Николая Попова, погибших при исполнении воинского и служебного долга. 
29 февраля 2024 года в МБОУ «НШДС» д. Новикбож прошло торжественное открытие юнармейского отряда «Дружина», в ряды которого вступили 14 учащиеся 2 и 4 классов школы – сада. Также в рамках месяца в юнармейское движение вступили учащиеся МБОУ «СОШ №2» г. Усинска, МАОУ «Лицей» г. Усинска, МБОУ «СОШ» с. Щельябож, охват составил -29 человек.
Общий охват учащихся мероприятиями, проведёнными в рамках месячника составил 5756 человек.
В преддверии празднования «Дня защитника Отечества» более 50 юнармейцев общеобразовательных организаций поздравили семьи мобилизованных граждан города Усинска с наступающим праздником в рамках совместной акции с Военным комиссариатом по г. Усинск и Усинскому району. 28 сентября 2024 года на территории лыжной трассы прошел муниципальный слет «Время действовать» , охват составил - 90 человек. В период с 15 октября по 15 ноября 2024 года центром военно-патриотического воспитания "Патриот" МБОУ "СОШ №5" г. Усинска проведен муниципальный фестиваль творческих работ «Я горжусь тобой, солдат!», количество участников - 252 человек.В преддверии празднования Дня Победы 07 мая 2024 года в МБУК "Усинский дворец культуры" прошла акция «Вальс Победы», охвачено 126 человек, из них 61 юнармеец.
                                                             </t>
  </si>
  <si>
    <t xml:space="preserve">Недостижение показателя попричине недостаточного финансирования на реализацию мероприятия </t>
  </si>
  <si>
    <t xml:space="preserve">Превышение показателя связано с  организацией дополнительной смены лагеря труда и отдыха в октябре 2024 г., с охватом  74 чел., в связи с  экономией денежных средств                                           </t>
  </si>
  <si>
    <t>Превышение показателя в связи  с выбытием детей в другие регионы и уменьшением численности детей списочного состава</t>
  </si>
  <si>
    <t>Превышение фактического показателя  связано с уменьшением количества детей дошкольного возраста на территории МО  «Усинск», (данные КомиСтат с учетом переписи населения 2020 г.)  При этом 100% детей в возрасте от 1 года до 7 лет, состоящих на учете для зачисления в ДОО, обеспечены местами.</t>
  </si>
  <si>
    <t>Превышение показателя в связи с увеличением числа родителей (законных представителей) зачисляют детей в более раннем возрасте в группы кратковременного пребывания.</t>
  </si>
  <si>
    <t xml:space="preserve">Отклонений нет. Показатель выполнен, реализовано более 1 проекта - 3 проекта «Народный бюджет» и  4 пилотных проекта школьного инициативного бюджетирования «Народный бюджет в школе» </t>
  </si>
  <si>
    <t>Отклонений нет. Показатель выполнен , более 7%</t>
  </si>
  <si>
    <t>Достигнуты. Выполнены работы по подготовке ПСД в 3 ОО.</t>
  </si>
  <si>
    <t>Превышение показателя, в связи с выбытием обучающихся за пределы муниципального образования</t>
  </si>
  <si>
    <t>Таблица №10</t>
  </si>
  <si>
    <t xml:space="preserve">Вопросы для оценки </t>
  </si>
  <si>
    <t>Эксперт**</t>
  </si>
  <si>
    <t>Ответ (ДА/НЕТ коэффициент исполнения) &lt;***&gt;</t>
  </si>
  <si>
    <t>(20%/4*(нет - 0 или да - 1))</t>
  </si>
  <si>
    <t>Соответствует ли цель муниципальной программы Стратегии социально-экономического развития муниципального образования (далее - Стратегия).</t>
  </si>
  <si>
    <t>Сравнение цели муниципальной программы и задачи блока, отраженной в разделе II. 
Ответ "Да" – при дословном соответствии цели программы и задачи блока.</t>
  </si>
  <si>
    <t>Управление экономического развития, прогнозирования и инвестиционной политики администрации муниципального округа «Усинск»</t>
  </si>
  <si>
    <t>Соответствуют ли целевые индикаторы  (показатели) муниципальной  программы, предусмотренные на отчетный год, плановым значениям целевых  индикаторов (показателей) Стратегии .</t>
  </si>
  <si>
    <t>Сравнение целевых индикаторов (показателей) муниципальной программы в таблице "Перечень и сведения о целевых индикаторах и показателях муниципальной программы" с плановым значением таблицы целевых индикаторов (показателей), установленных для достижения целей Стратегии.
Ответ "Да" - значения целевых индикаторов (показателей) муниципальной программы, предусмотренные на отчетный год, соответствуют значениям  целевых индикаторов(показателей), установленных для достижения целей Стратегии.</t>
  </si>
  <si>
    <t>Имеются ли для каждой задачи муниципальной программы соответствующие ей целевые индикаторы (показатели) программы.</t>
  </si>
  <si>
    <t>Экспертиза целевых индикаторов (показателей) муниципальной программы на основании таблицы "Перечень и сведения о целевых индикаторах и показателях муниципальной программы".
Ответ "Да" – отдельный целевой индикатор (показатель) имеется по каждой задаче муниципальной программы.</t>
  </si>
  <si>
    <t>Обеспечена ли взаимосвязь задач и целевых индикаторов (показателей) каждой подпрограммы, исключено ли дублирование взаимосвязи этих целевых  индикаторов (показателей) и с другими задачами.</t>
  </si>
  <si>
    <t>Экспертиза задач и целевых  индикаторов (показателей) каждой подпрограммы на основании таблицы "Перечень и сведения о целевых индикаторах и показателях муниципальной программы".
Ответ "Да" – имеется целевой индикатор (показатель) по каждой задаче подпрограммы и он не является целевым индикатором (показателем) по другим задачам.</t>
  </si>
  <si>
    <t>(10%/4*(нет - 0 или да - 1))</t>
  </si>
  <si>
    <t>Достаточно ли состава основных мероприятий, направленных на решение конкретной задачи подпрограммы.</t>
  </si>
  <si>
    <t>Изучение "Комплексного плана действий по реализации муниципальной программы на отчетный финансовый год и плановый период".
Ответ "Да" - по каждой задаче подпрограммы имеется комплекс основных мероприятий (не менее двух действующих основных мероприятий), также в рамках каждого основного мероприятия имеется комплекс необходимых мероприятий (не менее двух действующих мероприятий), также в рамках каждого основного мероприятия имеется комплекс необходимых мероприятий (не менее двух действующих мероприятий)</t>
  </si>
  <si>
    <t>Отсутствует ли 10 и более % целевых индикаторов (показателей) от общего их количества, имеющих уровень расхождений фактических и плановых значений более 30% .</t>
  </si>
  <si>
    <t xml:space="preserve">Изучение таблицы "Перечень и сведения о целевых индикаторах и показателях муниципальной программы".
Ответ "Да" - отсутствует 10 и более % целевых индикаторов (показателей) от общего их количества, имеющих уровень расхождений фактических и плановых значений более 30% (больше или меньше), что определяется путем отношения количества целевых  индикаторов (показателей), имеющих указанные расхождения, к общему количеству целевых индикаторов (показателей).
</t>
  </si>
  <si>
    <t xml:space="preserve">Отражены ли по всем основным мероприятиям количественные значения результатов их выполнения или конкретный результат, по которому возможна оценка выполнения мероприятий по итогам отчетного года.
</t>
  </si>
  <si>
    <t xml:space="preserve">Изучение  "Комплексного плана действий по реализации муниципальной программы на отчетный финансовый год и плановый период".
Ответ "Да" – по всем основным мероприятиям отражены количественные значения результатов их выполнения или конкретный результат, по которым возможна оценка выполнения мероприятий по итогам отчетного года.
</t>
  </si>
  <si>
    <t>Отражены ли «конечные» количественные показатели, характеризующие общественно значимый социально-экономический эффект .</t>
  </si>
  <si>
    <t xml:space="preserve">Изучение позиции "Ожидаемые результаты реализации муниципальной программы" паспорта муниципальной программы.
Ответ "Да" – в паспорте программы отражены «конечные» количественные показатели, характеризующие общественно значимый социально-экономический эффект.
</t>
  </si>
  <si>
    <t>(20%/3*(нет - 0 или да - 1))</t>
  </si>
  <si>
    <t>Установлены и соблюдены ли сроки выполнения основных мероприятий и контрольных событий в "Комплексном плане действий по реализации муниципальной программы на отчетный финансовый год и плановый период".</t>
  </si>
  <si>
    <t>Изучение  "Комплексного плана действий по реализации муниципальной программы на отчетный финансовый год и плановый период".
Ответ "Да" – установлены и соблюдены сроки выполнения основных мероприятий и контрольных событий.</t>
  </si>
  <si>
    <t>Соблюдены ли сроки приведения муниципальной программ в соответствие с решением о  бюджете муниципального образования.</t>
  </si>
  <si>
    <t>Изучение правовых актов об утверждении  бюджета  муниципального образования (или о внесении изменений) и правовых актов о внесении изменений в муниципальную программу.
Ответ "Да" –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  установленном бюджетным законодательством.</t>
  </si>
  <si>
    <t>Финансовое управление администрации муниципального округа «Усинск»</t>
  </si>
  <si>
    <t>Обеспечены ли требования по открытости и прозрачности информации об исполнении муниципальной программы.</t>
  </si>
  <si>
    <t>Изучение информации о реализации программы, размещенной на официальном сайте администрации муниципального образования в сети Интернет.
Ответ "Да" - обеспечено рассмотрение годового отчета (доклада)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
- нормативные правовые акты об утверждении муниципальной программы и о внесении изменений в муниципальную программу в отчетном году;
- годовой отчет (доклад) о ходе реализации и оценке эффективности реализации муниципальной программы за предыдущий отчетному году год;
- "Комплексный план действий по реализации муниципальной программы на отчетный финансовый год и плановый период" (все версии с учетом изменений, вносимых в комплексный план в течение отчетного года, в том числе с учетом последней редакции бюджета муниципального образования на отчетный год и плановый период);
- данные мониторинга реализации муниципальной программы в отчетном году.</t>
  </si>
  <si>
    <t>(50%/3)</t>
  </si>
  <si>
    <t>Какая степень выполнения основных мероприятий .</t>
  </si>
  <si>
    <t>Изучение "Комплексного плана действий по реализации муниципальной программы на отчетный финансовый год и плановый период".
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t>
  </si>
  <si>
    <t>Какая степень достижения плановых значений целевых индикаторов (показателей).</t>
  </si>
  <si>
    <t>Изучение данных таблицы "Перечень и сведения о целевых индикаторах и показателях муниципальной программы".
Определяется показатель степени достижения плановых значений целевых показателей (индикаторов) за год путем отношения количества целевых показателей (индикаторов), по которым достигнуты плановые значения, к количеству запланированных целевых показателей (индикаторов).</t>
  </si>
  <si>
    <t>Как эффективно расходовались средства  бюджета муниципального образования, предусмотренные для финансирования муниципальной программы.</t>
  </si>
  <si>
    <t>Изучение данных таблицы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 "Комплексного плана действий по реализации муниципальной программы на отчетный финансовый год и плановый период" и "Информации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показателю эффективности использования средств бюджета в случае, если итоговый коэффициент более 1, расчетный бал будет равен 1.</t>
  </si>
  <si>
    <t>а) степень выполнения основных мероприятий, по которым предусмотрено финансирование из муниципального бюджета, за отчетный год (отношение количества выполненных основных мероприятий в полном объеме к количеству запланированных основных мероприятий).</t>
  </si>
  <si>
    <t>б) степень соответствия запланированному уровню расходов из муниципального бюджета (отношение фактических и плановых объемов финансирования муниципальной программы на конец отчетного года).</t>
  </si>
  <si>
    <t>&lt;*&gt; - Таблица представляется в формате Excel.</t>
  </si>
  <si>
    <t xml:space="preserve">&lt;**&gt; - Специалисты,  проводящие экспертизу отчетов о ходе реализации и оценке эффективности муниципальных программ, представленных ответственными исполнителями программ.
</t>
  </si>
  <si>
    <t>&lt;***&gt; - В данной таблице ответственные исполнители муниципальной программы и эксперты (годвого отчета, сводного годового отчета/доклада) заполняют только выделенные цветом ячейки в строках 1.1 - 1.4, 2.1 - 2.5, 3.1 - 3.5, 4.1 - 4.2, 4.3 "а", 4.3 "б" по графе 5 "Ответ (Да/Нет, коэффициент исполнения)". Графы 6, 7, а также результат оценки заполняются автоматически.</t>
  </si>
  <si>
    <t xml:space="preserve">Муниципальная программа «Развитие образования» утверждена постановлением администрации муниципального образования городского округа «Усинск» от 30 декабря 2019 года № 1907 (ред. от 11 февраля.2025 № 241).
В 2024 году на финансирование Программы было предусмотрено 2 336 161,6 тыс. руб., в том числе за счет средств федерального бюджета 105 031,4 тыс. руб., за счет средств РБ РК – 1 681 221,4 тыс. руб., за счет средств МБ – 433 403,9 тыс. руб., за счет внебюджетных источников – 116 504,9 тыс. руб. Фактическое исполнение составило 2 335 418,1 тыс. руб., что соответствует 99,97 %.
В целях повышения доступности и качества реализации образовательных программ дошкольного, общего и дополнительного образования, эффективности работы системы образования в рамках подпрограммы 1 «Развитие дошкольного, общего и дополнительного образования детей» выполнялись мероприятия: в детских садах созданы условия для приема детей более раннего возраста, число воспитанников в дошкольных образовательных организациях в возрасте до 3 лет - 595, что составляет 53,9 % от общего числа детей данной возрастной категории в муниципалитете, все желающие обеспечены местами в ДОО; получили дополнительное образование 6188 детей в возрасте 5-18 лет; на базе 12  общеобразовательных организаций созданы центры цифрового, естественнонаучного и гуманитарного профилей; 100% выпускников  получили аттестаты о среднем общем образовании; проведены олимпиады и конкурсы различного уровня в которых приняли участие 3786 школьников; 190 обучающихся получили рекомендации по построению индивидуального учебного плана в соответствии с выбранными профессиональными компетенциями с учетом реализации проекта «Билет в будущее»; в течение года 75 педагогических работников приняли участие в профессиональных конкурсах «Учитель года», «Воспитатель года», «Педагог-психолог Республики Коми» и др. различного уровня; созданы условия для занятий 5420 обучающихся в первую смену, что составляет 97 % от общего числа обучающихся; 19 образовательных организаций не имели предписаний и отвечают требованиям пожарной и санитарно-эпидемиологической безопасности, 29 - требованиям антитеррористической защищенности; в 11 образовательных организациях проведен текущий ремонт помещений, в 8 - выполнены мероприятия по обеспечению комплексной безопасности, включая установку системы контроля и управления доступа в образовательную организацию при входе на территорию и электромагнитных замков в здании. В рамках подпрограммы реализовано 7 народных проектов: «Музыка красок и радуга звуков» - МБДОУ «Детский сад» с.Усть-Уса;                                                                                                                                «Территория детских инициатив «Движение первых»« - МБОУ «СОШ № 1» г.Усинска;  « Растем и развиваемся вместе - МБДОУ «ЦРРДС» г.Усинска; «Помни их имена» - МБОУ «СОШ № 5» г.Усинска;  «Три сезона школьного театра» -  МБОУ «ООШ» пгт.Парма; «Если каникулы, то только с Первыми» и «Семейный шахматный фестиваль «Борьба умов» - МАУДОД «ЦДОД» г.Усинска.                                            
Мероприятия подпрограммы 2 «Отдых детей и трудоустройство подростков» реализовывались в целях организации отдыха детей и подростков в каникулярное время - в 2024 году охват детей всеми видами отдыха и занятости составил - 2662 человека (из них 524 ребенка, находящегося в трудной жизненной ситуации), трудоустроены в каникулярное время 220 детей  в возрасте от 14 до 18 лет,
В целях создания условий для всестороннего развития детей и самореализации молодежи, их творческих способностей в рамках подпрограммы 3 «Дети и молодежь» организованы и проведены молодежный форум, муниципальные мероприятия, направленные на развитие добровольчества с участием 1838 человек; мероприятия патриотической направленности для 3445 молодых людей; в 13 школах обеспечена деятельность советников директора по воспитанию и взаимодействию с детскими общественными объединениями.
В целях обеспечения реализации подпрограмм, основных мероприятий программы в соответствии с установленными сроками и задачами реализовались мероприятия подпрограммы 4 «Обеспечение реализации муниципальной программы» - по обеспечению присмотра и ухода за детьми, включая организацию их питания и режима дня, предоставлены компенсации родителям (законным представителям) платы за присмотр и уход за детьми, посещающими образовательные организации, реализующие образовательную программу дошкольного образования; организация питания обучающихся 1-4 классов в муниципальных образовательных организациях, реализующих образовательную программу начального общего образования; организация предоставления дополнительного образования детям за счет социального сертификата 1052  ребенка в возрасте от 5 до 18 лет; вознаграждение за классное руководство 258 педагогических работников общеобразовательных организаций.
Все основные мероприятия, предусмотренные в программе к реализации в 2024 году выполнены в полном объеме, их доля составила 92,0% (2023 год – 87,5%) от запланированных основных мероприятий. Плановые значения показателей не достигнуты по 10 индикаторам из 57 запланированных, в связи с тем, что в 2024 году сохранилась тенденция сокращения обучающихся и их выбытие за пределы муниципального округа, отмечается недостаточная информированность населения о местах в дошкольных образовательных организациях и неудовлетвлетворенность перечнем реализуемых на бесплатной основе программ дополнительного образования, в том числе в культуре и спорте; снизилась квота Минобрнауки РК  по числу участников открытых уроков «Проектория»; недостаточно финансирования на замену средств пожарной автоматики с истекшим сроком службы; введение ограничительных мер для работы лагерей в октябре в связи с ростом заболеваемости. При определении показателя степени достижения плановых значений целевых индикаторов не учитывались показатели, значения которых составляло «0».
</t>
  </si>
  <si>
    <t>Анкета для оценки эффективности муниципальной программы 
"Развитие образования"
за 2024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</si>
</sst>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0.00"/>
    <numFmt numFmtId="165" formatCode="#\ ##0"/>
    <numFmt numFmtId="166" formatCode="#\ ##0.0"/>
    <numFmt numFmtId="167" formatCode="dd\.mm\.yyyy"/>
    <numFmt numFmtId="168" formatCode="0.0"/>
    <numFmt numFmtId="169" formatCode="_-* #,##0.00_р_._-;\-* #,##0.00_р_._-;_-* &quot;-&quot;??_р_._-;_-@_-"/>
  </numFmts>
  <fonts count="26" x14ac:knownFonts="1">
    <font>
      <sz val="11"/>
      <color theme="1"/>
      <name val="Calibri"/>
      <charset val="204"/>
      <scheme val="minor"/>
    </font>
    <font>
      <sz val="11"/>
      <color theme="1"/>
      <name val="Times New Roman"/>
      <family val="1"/>
      <charset val="204"/>
    </font>
    <font>
      <sz val="10"/>
      <name val="Times New Roman"/>
      <family val="1"/>
      <charset val="204"/>
    </font>
    <font>
      <sz val="11"/>
      <name val="Times New Roman"/>
      <family val="1"/>
      <charset val="204"/>
    </font>
    <font>
      <b/>
      <sz val="11"/>
      <name val="Times New Roman"/>
      <family val="1"/>
      <charset val="204"/>
    </font>
    <font>
      <sz val="10"/>
      <color theme="1"/>
      <name val="Times New Roman"/>
      <family val="1"/>
      <charset val="204"/>
    </font>
    <font>
      <sz val="9"/>
      <name val="Times New Roman"/>
      <family val="1"/>
      <charset val="204"/>
    </font>
    <font>
      <sz val="10"/>
      <color rgb="FFFF0000"/>
      <name val="Times New Roman"/>
      <family val="1"/>
      <charset val="204"/>
    </font>
    <font>
      <b/>
      <sz val="10"/>
      <color rgb="FFFF0000"/>
      <name val="Times New Roman"/>
      <family val="1"/>
      <charset val="204"/>
    </font>
    <font>
      <b/>
      <sz val="10"/>
      <name val="Times New Roman"/>
      <family val="1"/>
      <charset val="204"/>
    </font>
    <font>
      <sz val="11"/>
      <name val="Calibri"/>
      <family val="2"/>
      <charset val="204"/>
      <scheme val="minor"/>
    </font>
    <font>
      <i/>
      <sz val="9"/>
      <name val="Times New Roman"/>
      <family val="1"/>
      <charset val="204"/>
    </font>
    <font>
      <b/>
      <sz val="9"/>
      <name val="Times New Roman"/>
      <family val="1"/>
      <charset val="204"/>
    </font>
    <font>
      <sz val="9"/>
      <name val="Symbol"/>
      <family val="1"/>
      <charset val="2"/>
    </font>
    <font>
      <sz val="8"/>
      <name val="Times New Roman"/>
      <family val="1"/>
      <charset val="204"/>
    </font>
    <font>
      <b/>
      <i/>
      <sz val="9"/>
      <name val="Times New Roman"/>
      <family val="1"/>
      <charset val="204"/>
    </font>
    <font>
      <sz val="11"/>
      <color rgb="FF006100"/>
      <name val="Calibri"/>
      <family val="2"/>
      <charset val="204"/>
      <scheme val="minor"/>
    </font>
    <font>
      <sz val="10"/>
      <name val="Arial Cyr"/>
      <charset val="204"/>
    </font>
    <font>
      <sz val="11"/>
      <color theme="1"/>
      <name val="Calibri"/>
      <family val="2"/>
      <charset val="204"/>
      <scheme val="minor"/>
    </font>
    <font>
      <b/>
      <i/>
      <sz val="8"/>
      <name val="Times New Roman"/>
      <family val="1"/>
      <charset val="204"/>
    </font>
    <font>
      <sz val="9"/>
      <color indexed="81"/>
      <name val="Tahoma"/>
      <family val="2"/>
      <charset val="204"/>
    </font>
    <font>
      <b/>
      <sz val="9"/>
      <color indexed="81"/>
      <name val="Tahoma"/>
      <family val="2"/>
      <charset val="204"/>
    </font>
    <font>
      <sz val="13"/>
      <name val="Times New Roman"/>
      <family val="1"/>
      <charset val="204"/>
    </font>
    <font>
      <b/>
      <sz val="13"/>
      <name val="Times New Roman"/>
      <family val="1"/>
      <charset val="204"/>
    </font>
    <font>
      <b/>
      <sz val="22"/>
      <name val="Times New Roman"/>
      <family val="1"/>
      <charset val="204"/>
    </font>
    <font>
      <b/>
      <i/>
      <sz val="13"/>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6" tint="0.79998168889431442"/>
        <bgColor indexed="64"/>
      </patternFill>
    </fill>
    <fill>
      <patternFill patternType="solid">
        <fgColor theme="0" tint="-0.14999847407452621"/>
        <bgColor indexed="64"/>
      </patternFill>
    </fill>
  </fills>
  <borders count="1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s>
  <cellStyleXfs count="6">
    <xf numFmtId="0" fontId="0" fillId="0" borderId="0"/>
    <xf numFmtId="0" fontId="16" fillId="3" borderId="0" applyNumberFormat="0" applyBorder="0" applyAlignment="0" applyProtection="0"/>
    <xf numFmtId="0" fontId="17" fillId="0" borderId="0"/>
    <xf numFmtId="0" fontId="18" fillId="0" borderId="0"/>
    <xf numFmtId="0" fontId="18" fillId="0" borderId="0"/>
    <xf numFmtId="0" fontId="17" fillId="0" borderId="0"/>
  </cellStyleXfs>
  <cellXfs count="322">
    <xf numFmtId="0" fontId="0" fillId="0" borderId="0" xfId="0"/>
    <xf numFmtId="0" fontId="1" fillId="0" borderId="0" xfId="0" applyFont="1" applyAlignment="1">
      <alignment horizontal="center"/>
    </xf>
    <xf numFmtId="0" fontId="1" fillId="0" borderId="0" xfId="0" applyFont="1"/>
    <xf numFmtId="0" fontId="2" fillId="0" borderId="0" xfId="0" applyFont="1" applyFill="1" applyAlignment="1">
      <alignment horizontal="right" vertical="top"/>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justify"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justify" vertical="top" wrapText="1"/>
    </xf>
    <xf numFmtId="0" fontId="2" fillId="0" borderId="0" xfId="0" applyFont="1" applyAlignment="1">
      <alignment vertical="top"/>
    </xf>
    <xf numFmtId="0" fontId="3" fillId="0" borderId="0" xfId="0" applyFont="1"/>
    <xf numFmtId="0" fontId="3" fillId="0" borderId="0" xfId="0" applyFont="1" applyAlignment="1">
      <alignment horizontal="left"/>
    </xf>
    <xf numFmtId="166" fontId="3" fillId="0" borderId="0" xfId="0" applyNumberFormat="1" applyFont="1" applyAlignment="1">
      <alignment horizontal="center" vertical="top"/>
    </xf>
    <xf numFmtId="0" fontId="2" fillId="0" borderId="0" xfId="0" applyFont="1" applyAlignment="1">
      <alignment horizontal="right"/>
    </xf>
    <xf numFmtId="0" fontId="2" fillId="0" borderId="10" xfId="0" applyFont="1" applyBorder="1" applyAlignment="1">
      <alignment horizontal="center" vertical="top" wrapText="1"/>
    </xf>
    <xf numFmtId="0" fontId="2" fillId="0" borderId="5" xfId="0" applyFont="1" applyBorder="1" applyAlignment="1">
      <alignment horizontal="center" vertical="top" wrapText="1"/>
    </xf>
    <xf numFmtId="0" fontId="2" fillId="0" borderId="11" xfId="0" applyFont="1" applyBorder="1" applyAlignment="1">
      <alignment horizontal="center"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5" fillId="0" borderId="5" xfId="0" applyFont="1" applyBorder="1" applyAlignment="1">
      <alignment vertical="top" wrapText="1"/>
    </xf>
    <xf numFmtId="165" fontId="2" fillId="0" borderId="5" xfId="0" applyNumberFormat="1" applyFont="1" applyBorder="1" applyAlignment="1">
      <alignment horizontal="center" vertical="top" wrapText="1"/>
    </xf>
    <xf numFmtId="0" fontId="2" fillId="0" borderId="11" xfId="0" applyFont="1" applyBorder="1" applyAlignment="1">
      <alignment horizontal="left" vertical="top" wrapText="1"/>
    </xf>
    <xf numFmtId="0" fontId="2" fillId="0" borderId="5" xfId="0" applyFont="1" applyBorder="1" applyAlignment="1">
      <alignment vertical="top" wrapText="1"/>
    </xf>
    <xf numFmtId="165" fontId="6" fillId="0" borderId="5" xfId="0" applyNumberFormat="1" applyFont="1" applyFill="1" applyBorder="1" applyAlignment="1">
      <alignment horizontal="center" vertical="top"/>
    </xf>
    <xf numFmtId="0" fontId="2" fillId="0" borderId="13" xfId="0" applyFont="1" applyBorder="1" applyAlignment="1">
      <alignment horizontal="left" vertical="top" wrapText="1"/>
    </xf>
    <xf numFmtId="0" fontId="2" fillId="0" borderId="5" xfId="0" applyFont="1" applyBorder="1" applyAlignment="1">
      <alignment horizontal="center" vertical="top"/>
    </xf>
    <xf numFmtId="0" fontId="6" fillId="0" borderId="5" xfId="0" applyFont="1" applyFill="1" applyBorder="1" applyAlignment="1">
      <alignment horizontal="center" vertical="top"/>
    </xf>
    <xf numFmtId="0" fontId="2" fillId="0" borderId="5" xfId="0" applyFont="1" applyFill="1" applyBorder="1" applyAlignment="1">
      <alignment horizontal="center" vertical="top"/>
    </xf>
    <xf numFmtId="0" fontId="2" fillId="0" borderId="10" xfId="0" applyFont="1" applyBorder="1" applyAlignment="1">
      <alignment vertical="top" wrapText="1"/>
    </xf>
    <xf numFmtId="166" fontId="2" fillId="0" borderId="0" xfId="0" applyNumberFormat="1" applyFont="1" applyAlignment="1">
      <alignment horizontal="center" vertical="top"/>
    </xf>
    <xf numFmtId="0" fontId="2" fillId="0" borderId="11" xfId="0" applyFont="1" applyBorder="1" applyAlignment="1">
      <alignment vertical="top" wrapText="1"/>
    </xf>
    <xf numFmtId="0" fontId="2" fillId="0" borderId="0" xfId="0" applyFont="1"/>
    <xf numFmtId="0" fontId="2" fillId="0" borderId="0" xfId="0" applyFont="1" applyAlignment="1">
      <alignment horizontal="left"/>
    </xf>
    <xf numFmtId="0" fontId="6" fillId="0" borderId="0" xfId="0" applyFont="1" applyFill="1" applyBorder="1" applyAlignment="1">
      <alignment horizontal="center" vertical="top"/>
    </xf>
    <xf numFmtId="164" fontId="6" fillId="0" borderId="0" xfId="0" applyNumberFormat="1" applyFont="1" applyFill="1" applyAlignment="1">
      <alignment horizontal="center" vertical="top"/>
    </xf>
    <xf numFmtId="0" fontId="7" fillId="0" borderId="0" xfId="0" applyFont="1" applyFill="1" applyAlignment="1">
      <alignment horizontal="center" vertical="top"/>
    </xf>
    <xf numFmtId="2" fontId="8" fillId="0" borderId="0" xfId="0" applyNumberFormat="1" applyFont="1" applyFill="1" applyBorder="1" applyAlignment="1">
      <alignment horizontal="right" vertical="top" wrapText="1"/>
    </xf>
    <xf numFmtId="2" fontId="7" fillId="0" borderId="0" xfId="0" applyNumberFormat="1" applyFont="1" applyFill="1" applyBorder="1" applyAlignment="1">
      <alignment horizontal="right" vertical="top" wrapText="1"/>
    </xf>
    <xf numFmtId="0" fontId="7" fillId="0" borderId="0" xfId="0" applyFont="1" applyFill="1" applyBorder="1" applyAlignment="1">
      <alignment horizontal="right" vertical="top"/>
    </xf>
    <xf numFmtId="0" fontId="2" fillId="0" borderId="0" xfId="0" applyFont="1" applyFill="1" applyAlignment="1">
      <alignment horizontal="left" vertical="top"/>
    </xf>
    <xf numFmtId="164" fontId="2" fillId="0" borderId="0" xfId="0" applyNumberFormat="1" applyFont="1" applyFill="1" applyAlignment="1">
      <alignment horizontal="right" vertical="top" wrapText="1"/>
    </xf>
    <xf numFmtId="166" fontId="2" fillId="0" borderId="0" xfId="0" applyNumberFormat="1" applyFont="1" applyFill="1" applyAlignment="1">
      <alignment horizontal="right" vertical="top"/>
    </xf>
    <xf numFmtId="166" fontId="2" fillId="0" borderId="0" xfId="0" applyNumberFormat="1" applyFont="1" applyFill="1" applyAlignment="1">
      <alignment horizontal="right" vertical="top" wrapText="1"/>
    </xf>
    <xf numFmtId="0" fontId="7" fillId="0" borderId="0" xfId="0" applyFont="1" applyFill="1" applyAlignment="1">
      <alignment horizontal="right" vertical="top"/>
    </xf>
    <xf numFmtId="0" fontId="2" fillId="0" borderId="0" xfId="0" applyFont="1" applyFill="1" applyAlignment="1">
      <alignment horizontal="left" vertical="top" wrapText="1"/>
    </xf>
    <xf numFmtId="0" fontId="2" fillId="0" borderId="0" xfId="0" applyFont="1" applyFill="1" applyAlignment="1">
      <alignment horizontal="right" vertical="top" wrapText="1"/>
    </xf>
    <xf numFmtId="0" fontId="2" fillId="0" borderId="0" xfId="0" applyFont="1" applyFill="1" applyBorder="1" applyAlignment="1">
      <alignment horizontal="left" vertical="top"/>
    </xf>
    <xf numFmtId="0" fontId="2" fillId="0" borderId="0" xfId="0" applyFont="1" applyFill="1" applyBorder="1" applyAlignment="1">
      <alignment horizontal="right" vertical="top"/>
    </xf>
    <xf numFmtId="0" fontId="2" fillId="0" borderId="5" xfId="0" applyFont="1" applyFill="1" applyBorder="1" applyAlignment="1">
      <alignment horizontal="center" vertical="top" wrapText="1"/>
    </xf>
    <xf numFmtId="166" fontId="2" fillId="0" borderId="5" xfId="0" applyNumberFormat="1" applyFont="1" applyFill="1" applyBorder="1" applyAlignment="1">
      <alignment horizontal="center" vertical="top" wrapText="1"/>
    </xf>
    <xf numFmtId="164" fontId="2" fillId="0" borderId="0" xfId="0" applyNumberFormat="1" applyFont="1" applyFill="1" applyAlignment="1">
      <alignment horizontal="center" vertical="top" wrapText="1"/>
    </xf>
    <xf numFmtId="166" fontId="2" fillId="0" borderId="0" xfId="0" applyNumberFormat="1" applyFont="1" applyFill="1" applyAlignment="1">
      <alignment horizontal="center" vertical="top"/>
    </xf>
    <xf numFmtId="0" fontId="2" fillId="0" borderId="5" xfId="0" applyNumberFormat="1" applyFont="1" applyFill="1" applyBorder="1" applyAlignment="1">
      <alignment horizontal="center" vertical="top" wrapText="1"/>
    </xf>
    <xf numFmtId="2" fontId="9" fillId="0" borderId="5" xfId="0" applyNumberFormat="1" applyFont="1" applyFill="1" applyBorder="1" applyAlignment="1">
      <alignment horizontal="left" vertical="top" wrapText="1"/>
    </xf>
    <xf numFmtId="166" fontId="9" fillId="0" borderId="5" xfId="0" applyNumberFormat="1" applyFont="1" applyFill="1" applyBorder="1" applyAlignment="1">
      <alignment horizontal="right" vertical="top" wrapText="1"/>
    </xf>
    <xf numFmtId="164" fontId="9" fillId="0" borderId="0" xfId="0" applyNumberFormat="1" applyFont="1" applyFill="1" applyBorder="1" applyAlignment="1">
      <alignment horizontal="right" vertical="top" wrapText="1"/>
    </xf>
    <xf numFmtId="2" fontId="9" fillId="0" borderId="0" xfId="0" applyNumberFormat="1" applyFont="1" applyFill="1" applyBorder="1" applyAlignment="1">
      <alignment horizontal="right" vertical="top" wrapText="1"/>
    </xf>
    <xf numFmtId="166" fontId="9" fillId="0" borderId="0" xfId="0" applyNumberFormat="1" applyFont="1" applyFill="1" applyBorder="1" applyAlignment="1">
      <alignment horizontal="right" vertical="top" wrapText="1"/>
    </xf>
    <xf numFmtId="166" fontId="2" fillId="0" borderId="0" xfId="0" applyNumberFormat="1" applyFont="1" applyFill="1" applyBorder="1" applyAlignment="1">
      <alignment horizontal="right" vertical="top" wrapText="1"/>
    </xf>
    <xf numFmtId="2" fontId="2" fillId="0" borderId="0" xfId="0" applyNumberFormat="1" applyFont="1" applyFill="1" applyBorder="1" applyAlignment="1">
      <alignment horizontal="right" vertical="top" wrapText="1"/>
    </xf>
    <xf numFmtId="164" fontId="2" fillId="0" borderId="0" xfId="0" applyNumberFormat="1" applyFont="1" applyFill="1" applyBorder="1" applyAlignment="1">
      <alignment horizontal="right" vertical="top" wrapText="1"/>
    </xf>
    <xf numFmtId="166" fontId="2" fillId="0" borderId="5" xfId="0" applyNumberFormat="1" applyFont="1" applyFill="1" applyBorder="1" applyAlignment="1">
      <alignment horizontal="right" vertical="top" wrapText="1"/>
    </xf>
    <xf numFmtId="2" fontId="2" fillId="0" borderId="5" xfId="0" applyNumberFormat="1" applyFont="1" applyFill="1" applyBorder="1" applyAlignment="1">
      <alignment horizontal="left" vertical="top" wrapText="1"/>
    </xf>
    <xf numFmtId="166" fontId="2" fillId="0" borderId="5" xfId="0" applyNumberFormat="1" applyFont="1" applyFill="1" applyBorder="1" applyAlignment="1">
      <alignment horizontal="right" vertical="top"/>
    </xf>
    <xf numFmtId="0" fontId="2" fillId="0" borderId="0" xfId="0" applyFont="1" applyFill="1" applyAlignment="1">
      <alignment horizontal="center" vertical="top"/>
    </xf>
    <xf numFmtId="166" fontId="2" fillId="0" borderId="0" xfId="0" applyNumberFormat="1" applyFont="1" applyFill="1" applyAlignment="1">
      <alignment horizontal="center" vertical="top" wrapText="1"/>
    </xf>
    <xf numFmtId="0" fontId="2" fillId="0" borderId="0" xfId="0" applyFont="1" applyFill="1" applyAlignment="1">
      <alignment horizontal="center" vertical="top" wrapText="1"/>
    </xf>
    <xf numFmtId="166" fontId="2" fillId="0" borderId="0" xfId="0" applyNumberFormat="1" applyFont="1" applyFill="1" applyBorder="1" applyAlignment="1">
      <alignment horizontal="right" vertical="top"/>
    </xf>
    <xf numFmtId="166" fontId="2" fillId="0" borderId="5" xfId="0" applyNumberFormat="1" applyFont="1" applyFill="1" applyBorder="1" applyAlignment="1">
      <alignment vertical="top"/>
    </xf>
    <xf numFmtId="0" fontId="3" fillId="0" borderId="0" xfId="0" applyNumberFormat="1" applyFont="1" applyFill="1" applyAlignment="1">
      <alignment vertical="top"/>
    </xf>
    <xf numFmtId="0" fontId="4" fillId="0" borderId="0" xfId="0" applyFont="1" applyFill="1" applyAlignment="1">
      <alignment vertical="top"/>
    </xf>
    <xf numFmtId="166" fontId="3" fillId="0" borderId="0" xfId="0" applyNumberFormat="1" applyFont="1" applyFill="1" applyAlignment="1">
      <alignment vertical="top"/>
    </xf>
    <xf numFmtId="49" fontId="3" fillId="0" borderId="0" xfId="0" applyNumberFormat="1" applyFont="1" applyFill="1" applyAlignment="1">
      <alignment horizontal="center" vertical="top"/>
    </xf>
    <xf numFmtId="0" fontId="3" fillId="0" borderId="0" xfId="0" applyFont="1" applyFill="1" applyAlignment="1">
      <alignment vertical="top"/>
    </xf>
    <xf numFmtId="0" fontId="4" fillId="0" borderId="5" xfId="0" applyNumberFormat="1" applyFont="1" applyFill="1" applyBorder="1" applyAlignment="1">
      <alignment horizontal="center" vertical="top"/>
    </xf>
    <xf numFmtId="49" fontId="4" fillId="0" borderId="5" xfId="0" applyNumberFormat="1" applyFont="1" applyFill="1" applyBorder="1" applyAlignment="1">
      <alignment horizontal="center" vertical="top"/>
    </xf>
    <xf numFmtId="0" fontId="4" fillId="0" borderId="5" xfId="0" applyFont="1" applyFill="1" applyBorder="1" applyAlignment="1">
      <alignment horizontal="justify" vertical="top" wrapText="1"/>
    </xf>
    <xf numFmtId="0" fontId="3" fillId="0" borderId="5" xfId="3" applyFont="1" applyFill="1" applyBorder="1" applyAlignment="1">
      <alignment horizontal="center" vertical="top" wrapText="1"/>
    </xf>
    <xf numFmtId="167" fontId="3" fillId="0" borderId="5" xfId="0" applyNumberFormat="1" applyFont="1" applyFill="1" applyBorder="1" applyAlignment="1">
      <alignment horizontal="center" vertical="top" wrapText="1"/>
    </xf>
    <xf numFmtId="0" fontId="3" fillId="0" borderId="5" xfId="0" applyFont="1" applyFill="1" applyBorder="1" applyAlignment="1">
      <alignment vertical="top" wrapText="1"/>
    </xf>
    <xf numFmtId="0" fontId="4" fillId="0" borderId="5" xfId="0" applyFont="1" applyFill="1" applyBorder="1" applyAlignment="1">
      <alignment vertical="top" wrapText="1"/>
    </xf>
    <xf numFmtId="166" fontId="3" fillId="0" borderId="5" xfId="0" applyNumberFormat="1" applyFont="1" applyFill="1" applyBorder="1" applyAlignment="1">
      <alignment horizontal="justify" vertical="top" wrapText="1"/>
    </xf>
    <xf numFmtId="0" fontId="10" fillId="0" borderId="0" xfId="1" applyFont="1" applyFill="1" applyAlignment="1">
      <alignment vertical="top"/>
    </xf>
    <xf numFmtId="0" fontId="3" fillId="0" borderId="5" xfId="0" applyNumberFormat="1" applyFont="1" applyFill="1" applyBorder="1" applyAlignment="1">
      <alignment horizontal="justify" vertical="top" wrapText="1"/>
    </xf>
    <xf numFmtId="165" fontId="3" fillId="0" borderId="6" xfId="0" applyNumberFormat="1" applyFont="1" applyFill="1" applyBorder="1" applyAlignment="1">
      <alignment horizontal="left" vertical="top" wrapText="1"/>
    </xf>
    <xf numFmtId="0" fontId="6" fillId="0" borderId="0" xfId="0" applyFont="1" applyFill="1" applyAlignment="1">
      <alignment horizontal="center" vertical="top" wrapText="1"/>
    </xf>
    <xf numFmtId="0" fontId="11" fillId="0" borderId="0" xfId="0" applyFont="1" applyFill="1" applyAlignment="1">
      <alignment vertical="top"/>
    </xf>
    <xf numFmtId="0" fontId="11" fillId="0" borderId="0" xfId="0" applyFont="1" applyFill="1" applyBorder="1" applyAlignment="1">
      <alignment vertical="top"/>
    </xf>
    <xf numFmtId="0" fontId="11" fillId="0" borderId="0" xfId="0" applyFont="1" applyFill="1" applyAlignment="1">
      <alignment horizontal="center" vertical="top"/>
    </xf>
    <xf numFmtId="0" fontId="6" fillId="0" borderId="0" xfId="0" applyFont="1" applyFill="1" applyAlignment="1">
      <alignment horizontal="center" vertical="top"/>
    </xf>
    <xf numFmtId="0" fontId="12" fillId="0" borderId="0" xfId="0" applyFont="1" applyFill="1" applyAlignment="1">
      <alignment vertical="top"/>
    </xf>
    <xf numFmtId="0" fontId="6" fillId="0" borderId="0" xfId="0" applyFont="1" applyFill="1" applyAlignment="1">
      <alignment vertical="top"/>
    </xf>
    <xf numFmtId="0" fontId="6" fillId="0" borderId="0" xfId="0" applyFont="1" applyFill="1" applyAlignment="1">
      <alignment vertical="top" wrapText="1"/>
    </xf>
    <xf numFmtId="0" fontId="6" fillId="0" borderId="5" xfId="0" applyFont="1" applyFill="1" applyBorder="1" applyAlignment="1">
      <alignment horizontal="justify" vertical="top" wrapText="1"/>
    </xf>
    <xf numFmtId="0" fontId="13" fillId="0" borderId="5" xfId="0" applyFont="1" applyFill="1" applyBorder="1" applyAlignment="1">
      <alignment horizontal="center" vertical="top" wrapText="1"/>
    </xf>
    <xf numFmtId="0" fontId="14" fillId="0" borderId="5" xfId="0" applyFont="1" applyFill="1" applyBorder="1" applyAlignment="1">
      <alignment horizontal="left" vertical="top" wrapText="1"/>
    </xf>
    <xf numFmtId="0" fontId="11" fillId="0" borderId="5" xfId="0" applyFont="1" applyFill="1" applyBorder="1" applyAlignment="1">
      <alignment horizontal="center" vertical="top" wrapText="1"/>
    </xf>
    <xf numFmtId="0" fontId="11" fillId="0" borderId="5" xfId="0" applyFont="1" applyFill="1" applyBorder="1" applyAlignment="1">
      <alignment horizontal="center" vertical="top"/>
    </xf>
    <xf numFmtId="0" fontId="11" fillId="0" borderId="5" xfId="0" applyFont="1" applyFill="1" applyBorder="1" applyAlignment="1">
      <alignment vertical="top" wrapText="1"/>
    </xf>
    <xf numFmtId="0" fontId="6" fillId="0" borderId="5" xfId="0" applyFont="1" applyFill="1" applyBorder="1" applyAlignment="1">
      <alignment vertical="top" wrapText="1"/>
    </xf>
    <xf numFmtId="0" fontId="14" fillId="0" borderId="5" xfId="0" applyFont="1" applyFill="1" applyBorder="1" applyAlignment="1">
      <alignment vertical="top" wrapText="1"/>
    </xf>
    <xf numFmtId="165" fontId="11" fillId="0" borderId="5" xfId="0" applyNumberFormat="1" applyFont="1" applyFill="1" applyBorder="1" applyAlignment="1">
      <alignment horizontal="center" vertical="top"/>
    </xf>
    <xf numFmtId="0" fontId="11" fillId="0" borderId="5" xfId="0" applyFont="1" applyFill="1" applyBorder="1" applyAlignment="1">
      <alignment horizontal="left" vertical="top" wrapText="1"/>
    </xf>
    <xf numFmtId="166" fontId="6" fillId="0" borderId="5" xfId="0" applyNumberFormat="1" applyFont="1" applyFill="1" applyBorder="1" applyAlignment="1">
      <alignment horizontal="center" vertical="top"/>
    </xf>
    <xf numFmtId="168" fontId="6" fillId="0" borderId="5" xfId="0" applyNumberFormat="1" applyFont="1" applyFill="1" applyBorder="1" applyAlignment="1">
      <alignment horizontal="center" vertical="top"/>
    </xf>
    <xf numFmtId="0" fontId="6" fillId="2" borderId="5" xfId="0" applyFont="1" applyFill="1" applyBorder="1" applyAlignment="1">
      <alignment horizontal="center" vertical="top" wrapText="1"/>
    </xf>
    <xf numFmtId="0" fontId="6" fillId="2" borderId="5" xfId="0" applyFont="1" applyFill="1" applyBorder="1" applyAlignment="1">
      <alignment vertical="top" wrapText="1"/>
    </xf>
    <xf numFmtId="0" fontId="6" fillId="0" borderId="5" xfId="0" applyFont="1" applyBorder="1" applyAlignment="1">
      <alignment vertical="top" wrapText="1"/>
    </xf>
    <xf numFmtId="0" fontId="11" fillId="2" borderId="5" xfId="0" applyFont="1" applyFill="1" applyBorder="1" applyAlignment="1">
      <alignment horizontal="center" vertical="top" wrapText="1"/>
    </xf>
    <xf numFmtId="165" fontId="11" fillId="2" borderId="5" xfId="0" applyNumberFormat="1" applyFont="1" applyFill="1" applyBorder="1" applyAlignment="1">
      <alignment horizontal="center" vertical="top"/>
    </xf>
    <xf numFmtId="0" fontId="11" fillId="2" borderId="5" xfId="0" applyFont="1" applyFill="1" applyBorder="1" applyAlignment="1">
      <alignment vertical="top" wrapText="1"/>
    </xf>
    <xf numFmtId="0" fontId="6" fillId="2" borderId="5" xfId="0" applyFont="1" applyFill="1" applyBorder="1" applyAlignment="1">
      <alignment horizontal="justify" vertical="top" wrapText="1"/>
    </xf>
    <xf numFmtId="166" fontId="6" fillId="0" borderId="5" xfId="0" applyNumberFormat="1" applyFont="1" applyFill="1" applyBorder="1" applyAlignment="1">
      <alignment horizontal="center" vertical="top" wrapText="1"/>
    </xf>
    <xf numFmtId="0" fontId="11" fillId="2" borderId="5" xfId="0" applyFont="1" applyFill="1" applyBorder="1" applyAlignment="1">
      <alignment horizontal="center" vertical="top"/>
    </xf>
    <xf numFmtId="0" fontId="6" fillId="0" borderId="5" xfId="0" applyFont="1" applyFill="1" applyBorder="1" applyAlignment="1">
      <alignment horizontal="left" vertical="top" wrapText="1"/>
    </xf>
    <xf numFmtId="0" fontId="6" fillId="0" borderId="5" xfId="0" applyNumberFormat="1" applyFont="1" applyFill="1" applyBorder="1" applyAlignment="1">
      <alignment vertical="top" wrapText="1"/>
    </xf>
    <xf numFmtId="0" fontId="15" fillId="0" borderId="5" xfId="0" applyFont="1" applyFill="1" applyBorder="1" applyAlignment="1">
      <alignment horizontal="center" vertical="top"/>
    </xf>
    <xf numFmtId="0" fontId="11" fillId="0" borderId="5" xfId="0" applyFont="1" applyFill="1" applyBorder="1" applyAlignment="1">
      <alignment horizontal="justify" vertical="top" wrapText="1"/>
    </xf>
    <xf numFmtId="166" fontId="11" fillId="0" borderId="5" xfId="0" applyNumberFormat="1" applyFont="1" applyFill="1" applyBorder="1" applyAlignment="1">
      <alignment horizontal="center" vertical="top"/>
    </xf>
    <xf numFmtId="164" fontId="6" fillId="0" borderId="0" xfId="0" applyNumberFormat="1" applyFont="1" applyFill="1" applyAlignment="1">
      <alignment horizontal="center" vertical="top" wrapText="1"/>
    </xf>
    <xf numFmtId="164" fontId="11" fillId="0" borderId="0" xfId="0" applyNumberFormat="1" applyFont="1" applyFill="1" applyAlignment="1">
      <alignment vertical="top"/>
    </xf>
    <xf numFmtId="164" fontId="6" fillId="0" borderId="0" xfId="0" applyNumberFormat="1" applyFont="1" applyFill="1" applyAlignment="1">
      <alignment vertical="top"/>
    </xf>
    <xf numFmtId="0" fontId="11" fillId="0" borderId="0" xfId="0" applyFont="1" applyFill="1" applyBorder="1" applyAlignment="1">
      <alignment horizontal="center" vertical="top"/>
    </xf>
    <xf numFmtId="164" fontId="11" fillId="0" borderId="0" xfId="0" applyNumberFormat="1" applyFont="1" applyFill="1" applyBorder="1" applyAlignment="1">
      <alignment vertical="top"/>
    </xf>
    <xf numFmtId="164" fontId="11" fillId="0" borderId="0" xfId="0" applyNumberFormat="1" applyFont="1" applyFill="1" applyAlignment="1">
      <alignment horizontal="center" vertical="top"/>
    </xf>
    <xf numFmtId="0" fontId="6" fillId="2" borderId="5" xfId="0" applyFont="1" applyFill="1" applyBorder="1" applyAlignment="1">
      <alignment horizontal="center" vertical="top"/>
    </xf>
    <xf numFmtId="0" fontId="6" fillId="2" borderId="5" xfId="0" applyFont="1" applyFill="1" applyBorder="1" applyAlignment="1">
      <alignment horizontal="left" vertical="top" wrapText="1"/>
    </xf>
    <xf numFmtId="2" fontId="11" fillId="0" borderId="5" xfId="0" applyNumberFormat="1" applyFont="1" applyFill="1" applyBorder="1" applyAlignment="1">
      <alignment horizontal="center" vertical="top"/>
    </xf>
    <xf numFmtId="0" fontId="11" fillId="0" borderId="5" xfId="0" applyNumberFormat="1" applyFont="1" applyFill="1" applyBorder="1" applyAlignment="1">
      <alignment horizontal="center" vertical="top"/>
    </xf>
    <xf numFmtId="0" fontId="11" fillId="0" borderId="5" xfId="0" applyFont="1" applyFill="1" applyBorder="1" applyAlignment="1">
      <alignment vertical="top"/>
    </xf>
    <xf numFmtId="49" fontId="6" fillId="0" borderId="5" xfId="0" applyNumberFormat="1" applyFont="1" applyFill="1" applyBorder="1" applyAlignment="1">
      <alignment horizontal="center" vertical="top"/>
    </xf>
    <xf numFmtId="0" fontId="13" fillId="2" borderId="5" xfId="0" applyFont="1" applyFill="1" applyBorder="1" applyAlignment="1">
      <alignment horizontal="center" vertical="top" wrapText="1"/>
    </xf>
    <xf numFmtId="1" fontId="6" fillId="0" borderId="5" xfId="0" applyNumberFormat="1" applyFont="1" applyFill="1" applyBorder="1" applyAlignment="1">
      <alignment horizontal="center" vertical="top"/>
    </xf>
    <xf numFmtId="49" fontId="11" fillId="0" borderId="5" xfId="0" applyNumberFormat="1" applyFont="1" applyFill="1" applyBorder="1" applyAlignment="1">
      <alignment horizontal="center" vertical="top"/>
    </xf>
    <xf numFmtId="0" fontId="11" fillId="0" borderId="5" xfId="0" applyFont="1" applyFill="1" applyBorder="1" applyAlignment="1">
      <alignment horizontal="left" vertical="center" wrapText="1"/>
    </xf>
    <xf numFmtId="0" fontId="6" fillId="0" borderId="5" xfId="0" applyNumberFormat="1" applyFont="1" applyFill="1" applyBorder="1" applyAlignment="1">
      <alignment horizontal="center" vertical="top"/>
    </xf>
    <xf numFmtId="0" fontId="6" fillId="2" borderId="0" xfId="0" applyFont="1" applyFill="1" applyAlignment="1">
      <alignment horizontal="center" vertical="top"/>
    </xf>
    <xf numFmtId="164" fontId="6" fillId="2" borderId="0" xfId="0" applyNumberFormat="1" applyFont="1" applyFill="1" applyAlignment="1">
      <alignment horizontal="center" vertical="top"/>
    </xf>
    <xf numFmtId="0" fontId="6" fillId="2" borderId="0" xfId="0" applyFont="1" applyFill="1" applyAlignment="1">
      <alignment vertical="top"/>
    </xf>
    <xf numFmtId="0" fontId="6" fillId="0" borderId="5" xfId="0" applyNumberFormat="1" applyFont="1" applyFill="1" applyBorder="1" applyAlignment="1">
      <alignment horizontal="center" vertical="top" wrapText="1"/>
    </xf>
    <xf numFmtId="2" fontId="6" fillId="0" borderId="5" xfId="0" applyNumberFormat="1" applyFont="1" applyFill="1" applyBorder="1" applyAlignment="1">
      <alignment vertical="top" wrapText="1"/>
    </xf>
    <xf numFmtId="0" fontId="6" fillId="0" borderId="5" xfId="0" applyFont="1" applyBorder="1" applyAlignment="1">
      <alignment horizontal="justify" vertical="top" wrapText="1"/>
    </xf>
    <xf numFmtId="0" fontId="6" fillId="0" borderId="5" xfId="0" applyFont="1" applyBorder="1" applyAlignment="1">
      <alignment horizontal="center" vertical="top" wrapText="1"/>
    </xf>
    <xf numFmtId="165" fontId="11" fillId="0" borderId="0" xfId="0" applyNumberFormat="1" applyFont="1" applyFill="1" applyBorder="1" applyAlignment="1">
      <alignment horizontal="center" vertical="top"/>
    </xf>
    <xf numFmtId="0" fontId="11" fillId="0" borderId="0" xfId="0" applyFont="1" applyFill="1" applyBorder="1" applyAlignment="1">
      <alignment horizontal="justify" vertical="top" wrapText="1"/>
    </xf>
    <xf numFmtId="0" fontId="11" fillId="0" borderId="0" xfId="0" applyFont="1" applyFill="1" applyBorder="1" applyAlignment="1">
      <alignment horizontal="center" vertical="top" wrapText="1"/>
    </xf>
    <xf numFmtId="166" fontId="6" fillId="0" borderId="0" xfId="0" applyNumberFormat="1" applyFont="1" applyFill="1" applyAlignment="1">
      <alignment horizontal="center" vertical="top"/>
    </xf>
    <xf numFmtId="0" fontId="6" fillId="0" borderId="0" xfId="0" applyFont="1" applyFill="1" applyBorder="1" applyAlignment="1">
      <alignment vertical="top"/>
    </xf>
    <xf numFmtId="49" fontId="6" fillId="0" borderId="0" xfId="0" applyNumberFormat="1" applyFont="1" applyFill="1" applyAlignment="1">
      <alignment horizontal="left" vertical="top"/>
    </xf>
    <xf numFmtId="164" fontId="11" fillId="0" borderId="0" xfId="0" applyNumberFormat="1" applyFont="1" applyFill="1" applyAlignment="1">
      <alignment horizontal="left" vertical="top"/>
    </xf>
    <xf numFmtId="0" fontId="11" fillId="2" borderId="5" xfId="0" applyFont="1" applyFill="1" applyBorder="1" applyAlignment="1">
      <alignment horizontal="left" vertical="top" wrapText="1"/>
    </xf>
    <xf numFmtId="3" fontId="11" fillId="2" borderId="5" xfId="0" applyNumberFormat="1" applyFont="1" applyFill="1" applyBorder="1" applyAlignment="1">
      <alignment horizontal="center" vertical="top"/>
    </xf>
    <xf numFmtId="0" fontId="3" fillId="0" borderId="0" xfId="0" applyFont="1" applyFill="1" applyAlignment="1">
      <alignment horizontal="center" vertical="top"/>
    </xf>
    <xf numFmtId="164" fontId="4" fillId="0" borderId="5" xfId="0" applyNumberFormat="1" applyFont="1" applyFill="1" applyBorder="1" applyAlignment="1">
      <alignment horizontal="center" vertical="top" wrapText="1"/>
    </xf>
    <xf numFmtId="2" fontId="4" fillId="0" borderId="5" xfId="0" applyNumberFormat="1" applyFont="1" applyFill="1" applyBorder="1" applyAlignment="1">
      <alignment horizontal="center" vertical="top" wrapText="1"/>
    </xf>
    <xf numFmtId="49" fontId="3" fillId="0" borderId="5" xfId="0" applyNumberFormat="1" applyFont="1" applyFill="1" applyBorder="1" applyAlignment="1">
      <alignment horizontal="center" vertical="top"/>
    </xf>
    <xf numFmtId="167" fontId="3" fillId="0" borderId="10" xfId="0" applyNumberFormat="1" applyFont="1" applyFill="1" applyBorder="1" applyAlignment="1">
      <alignment horizontal="center" vertical="top" wrapText="1"/>
    </xf>
    <xf numFmtId="0" fontId="3" fillId="0" borderId="5" xfId="0" applyFont="1" applyFill="1" applyBorder="1" applyAlignment="1">
      <alignment horizontal="justify" vertical="top" wrapText="1"/>
    </xf>
    <xf numFmtId="0" fontId="3" fillId="0" borderId="5" xfId="0" applyFont="1" applyFill="1" applyBorder="1" applyAlignment="1">
      <alignment horizontal="center" vertical="top" wrapText="1"/>
    </xf>
    <xf numFmtId="0" fontId="3" fillId="0" borderId="5" xfId="0" applyFont="1" applyFill="1" applyBorder="1" applyAlignment="1">
      <alignment horizontal="left" vertical="top" wrapText="1"/>
    </xf>
    <xf numFmtId="0" fontId="6" fillId="0" borderId="0" xfId="0" applyFont="1" applyFill="1" applyBorder="1" applyAlignment="1">
      <alignment horizontal="right" vertical="top"/>
    </xf>
    <xf numFmtId="165" fontId="11" fillId="0" borderId="5" xfId="0" applyNumberFormat="1" applyFont="1" applyFill="1" applyBorder="1" applyAlignment="1">
      <alignment horizontal="center" vertical="top" wrapText="1"/>
    </xf>
    <xf numFmtId="3" fontId="11" fillId="0" borderId="5" xfId="0" applyNumberFormat="1" applyFont="1" applyFill="1" applyBorder="1" applyAlignment="1">
      <alignment horizontal="center" vertical="top"/>
    </xf>
    <xf numFmtId="0" fontId="3" fillId="0" borderId="5" xfId="0" applyFont="1" applyFill="1" applyBorder="1" applyAlignment="1">
      <alignment horizontal="left" vertical="top" wrapText="1"/>
    </xf>
    <xf numFmtId="0" fontId="6" fillId="0" borderId="5" xfId="0" applyFont="1" applyFill="1" applyBorder="1" applyAlignment="1">
      <alignment horizontal="center" vertical="top" wrapText="1"/>
    </xf>
    <xf numFmtId="0" fontId="6" fillId="0" borderId="5" xfId="0" applyFont="1" applyFill="1" applyBorder="1" applyAlignment="1">
      <alignment horizontal="center" vertical="top"/>
    </xf>
    <xf numFmtId="0" fontId="6" fillId="0" borderId="5" xfId="0" applyFont="1" applyFill="1" applyBorder="1" applyAlignment="1">
      <alignment vertical="top"/>
    </xf>
    <xf numFmtId="0" fontId="19" fillId="0" borderId="5" xfId="0" applyFont="1" applyFill="1" applyBorder="1" applyAlignment="1">
      <alignment horizontal="center" vertical="top"/>
    </xf>
    <xf numFmtId="0" fontId="15" fillId="0" borderId="5" xfId="0" applyFont="1" applyFill="1" applyBorder="1" applyAlignment="1">
      <alignment vertical="top" wrapText="1"/>
    </xf>
    <xf numFmtId="0" fontId="15" fillId="0" borderId="5" xfId="0" applyFont="1" applyFill="1" applyBorder="1" applyAlignment="1">
      <alignment horizontal="center" vertical="center" wrapText="1"/>
    </xf>
    <xf numFmtId="0" fontId="15" fillId="2" borderId="5" xfId="0" applyFont="1" applyFill="1" applyBorder="1" applyAlignment="1">
      <alignment vertical="top" wrapText="1"/>
    </xf>
    <xf numFmtId="2" fontId="11" fillId="2" borderId="5" xfId="0" applyNumberFormat="1" applyFont="1" applyFill="1" applyBorder="1" applyAlignment="1">
      <alignment horizontal="center" vertical="top"/>
    </xf>
    <xf numFmtId="0" fontId="11" fillId="2" borderId="5" xfId="0" applyNumberFormat="1" applyFont="1" applyFill="1" applyBorder="1" applyAlignment="1">
      <alignment horizontal="center" vertical="top"/>
    </xf>
    <xf numFmtId="0" fontId="12" fillId="0" borderId="0" xfId="0" applyFont="1" applyFill="1" applyAlignment="1">
      <alignment horizontal="center" vertical="top"/>
    </xf>
    <xf numFmtId="165" fontId="6" fillId="0" borderId="5" xfId="0" applyNumberFormat="1" applyFont="1" applyFill="1" applyBorder="1" applyAlignment="1">
      <alignment horizontal="left" vertical="top" wrapText="1"/>
    </xf>
    <xf numFmtId="0" fontId="11" fillId="0" borderId="5" xfId="0" applyFont="1" applyFill="1" applyBorder="1" applyAlignment="1">
      <alignment horizontal="left" vertical="top"/>
    </xf>
    <xf numFmtId="3" fontId="6" fillId="0" borderId="5" xfId="0" applyNumberFormat="1" applyFont="1" applyFill="1" applyBorder="1" applyAlignment="1">
      <alignment horizontal="center" vertical="top" wrapText="1"/>
    </xf>
    <xf numFmtId="0" fontId="6" fillId="0" borderId="12" xfId="0" applyFont="1" applyFill="1" applyBorder="1" applyAlignment="1">
      <alignment horizontal="center" vertical="top"/>
    </xf>
    <xf numFmtId="0" fontId="6" fillId="0" borderId="14" xfId="0" applyFont="1" applyFill="1" applyBorder="1" applyAlignment="1">
      <alignment horizontal="center" vertical="top"/>
    </xf>
    <xf numFmtId="0" fontId="6" fillId="0" borderId="15" xfId="0" applyFont="1" applyFill="1" applyBorder="1" applyAlignment="1">
      <alignment horizontal="center" vertical="top"/>
    </xf>
    <xf numFmtId="0" fontId="12" fillId="0" borderId="12" xfId="0" applyFont="1" applyFill="1" applyBorder="1" applyAlignment="1">
      <alignment horizontal="center" vertical="top"/>
    </xf>
    <xf numFmtId="0" fontId="12" fillId="0" borderId="14" xfId="0" applyFont="1" applyFill="1" applyBorder="1" applyAlignment="1">
      <alignment horizontal="center" vertical="top"/>
    </xf>
    <xf numFmtId="0" fontId="12" fillId="0" borderId="15" xfId="0" applyFont="1" applyFill="1" applyBorder="1" applyAlignment="1">
      <alignment horizontal="center" vertical="top"/>
    </xf>
    <xf numFmtId="0" fontId="12" fillId="0" borderId="0" xfId="0" applyFont="1" applyFill="1" applyAlignment="1">
      <alignment horizontal="center" vertical="top" wrapText="1"/>
    </xf>
    <xf numFmtId="0" fontId="6" fillId="0" borderId="5" xfId="0" applyFont="1" applyFill="1" applyBorder="1" applyAlignment="1">
      <alignment horizontal="center" vertical="top" wrapText="1"/>
    </xf>
    <xf numFmtId="0" fontId="6" fillId="0" borderId="5" xfId="0" applyFont="1" applyFill="1" applyBorder="1" applyAlignment="1">
      <alignment horizontal="center" vertical="top"/>
    </xf>
    <xf numFmtId="164" fontId="6" fillId="0" borderId="5" xfId="2" applyNumberFormat="1" applyFont="1" applyFill="1" applyBorder="1" applyAlignment="1">
      <alignment horizontal="center" vertical="center" wrapText="1"/>
    </xf>
    <xf numFmtId="0" fontId="6" fillId="0" borderId="5" xfId="0" applyFont="1" applyFill="1" applyBorder="1" applyAlignment="1">
      <alignment vertical="top"/>
    </xf>
    <xf numFmtId="0" fontId="4" fillId="0" borderId="0" xfId="0" applyFont="1" applyFill="1" applyAlignment="1">
      <alignment horizontal="center" vertical="top"/>
    </xf>
    <xf numFmtId="0" fontId="3" fillId="0" borderId="0" xfId="0" applyFont="1" applyFill="1" applyAlignment="1">
      <alignment horizontal="center" vertical="top"/>
    </xf>
    <xf numFmtId="164" fontId="4" fillId="0" borderId="5" xfId="0" applyNumberFormat="1" applyFont="1" applyFill="1" applyBorder="1" applyAlignment="1">
      <alignment horizontal="center" vertical="top" wrapText="1"/>
    </xf>
    <xf numFmtId="2" fontId="4" fillId="0" borderId="5"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15" xfId="0" applyFont="1" applyFill="1" applyBorder="1" applyAlignment="1">
      <alignment horizontal="center" vertical="top" wrapText="1"/>
    </xf>
    <xf numFmtId="49" fontId="3" fillId="0" borderId="5" xfId="0" applyNumberFormat="1" applyFont="1" applyFill="1" applyBorder="1" applyAlignment="1">
      <alignment horizontal="center" vertical="top"/>
    </xf>
    <xf numFmtId="49" fontId="4" fillId="0" borderId="10" xfId="0" applyNumberFormat="1" applyFont="1" applyFill="1" applyBorder="1" applyAlignment="1">
      <alignment horizontal="center" vertical="top"/>
    </xf>
    <xf numFmtId="49" fontId="4" fillId="0" borderId="11" xfId="0" applyNumberFormat="1" applyFont="1" applyFill="1" applyBorder="1" applyAlignment="1">
      <alignment horizontal="center" vertical="top"/>
    </xf>
    <xf numFmtId="49" fontId="4" fillId="0" borderId="13" xfId="0" applyNumberFormat="1" applyFont="1" applyFill="1" applyBorder="1" applyAlignment="1">
      <alignment horizontal="center" vertical="top"/>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0" xfId="3" applyFont="1" applyFill="1" applyBorder="1" applyAlignment="1">
      <alignment horizontal="center" vertical="top" wrapText="1"/>
    </xf>
    <xf numFmtId="0" fontId="3" fillId="0" borderId="11" xfId="3" applyFont="1" applyFill="1" applyBorder="1" applyAlignment="1">
      <alignment horizontal="center" vertical="top" wrapText="1"/>
    </xf>
    <xf numFmtId="0" fontId="3" fillId="0" borderId="13" xfId="3" applyFont="1" applyFill="1" applyBorder="1" applyAlignment="1">
      <alignment horizontal="center" vertical="top" wrapText="1"/>
    </xf>
    <xf numFmtId="167" fontId="3" fillId="0" borderId="10" xfId="0" applyNumberFormat="1" applyFont="1" applyFill="1" applyBorder="1" applyAlignment="1">
      <alignment horizontal="center" vertical="top" wrapText="1"/>
    </xf>
    <xf numFmtId="167" fontId="3" fillId="0" borderId="11" xfId="0" applyNumberFormat="1" applyFont="1" applyFill="1" applyBorder="1" applyAlignment="1">
      <alignment horizontal="center" vertical="top" wrapText="1"/>
    </xf>
    <xf numFmtId="167" fontId="3" fillId="0" borderId="13" xfId="0" applyNumberFormat="1"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3"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0" xfId="0" applyFont="1" applyFill="1" applyAlignment="1">
      <alignment horizontal="center" vertical="top"/>
    </xf>
    <xf numFmtId="2" fontId="9" fillId="0" borderId="5" xfId="0" applyNumberFormat="1" applyFont="1" applyFill="1" applyBorder="1" applyAlignment="1">
      <alignment horizontal="left" vertical="top" wrapText="1"/>
    </xf>
    <xf numFmtId="0" fontId="9" fillId="0" borderId="5" xfId="0" applyFont="1" applyFill="1" applyBorder="1" applyAlignment="1">
      <alignment horizontal="left" vertical="top" wrapText="1"/>
    </xf>
    <xf numFmtId="0" fontId="2" fillId="0" borderId="5" xfId="0" applyFont="1" applyFill="1" applyBorder="1" applyAlignment="1">
      <alignment vertical="top" wrapText="1"/>
    </xf>
    <xf numFmtId="0" fontId="10" fillId="0" borderId="5" xfId="0" applyFont="1" applyFill="1" applyBorder="1" applyAlignment="1">
      <alignment vertical="top" wrapText="1"/>
    </xf>
    <xf numFmtId="0" fontId="10" fillId="0" borderId="5" xfId="0" applyFont="1" applyFill="1" applyBorder="1" applyAlignment="1">
      <alignment horizontal="left" vertical="top" wrapText="1"/>
    </xf>
    <xf numFmtId="164" fontId="9" fillId="0" borderId="5" xfId="0" applyNumberFormat="1" applyFont="1" applyFill="1" applyBorder="1" applyAlignment="1">
      <alignment horizontal="left" vertical="top" wrapText="1"/>
    </xf>
    <xf numFmtId="0" fontId="2" fillId="0" borderId="5" xfId="0" applyFont="1" applyFill="1" applyBorder="1" applyAlignment="1">
      <alignment horizontal="left" vertical="top" wrapText="1"/>
    </xf>
    <xf numFmtId="2" fontId="2" fillId="0" borderId="5" xfId="0" applyNumberFormat="1" applyFont="1" applyFill="1" applyBorder="1" applyAlignment="1">
      <alignment horizontal="left" vertical="top" wrapText="1"/>
    </xf>
    <xf numFmtId="0" fontId="9" fillId="0" borderId="5" xfId="0" applyFont="1" applyFill="1" applyBorder="1" applyAlignment="1">
      <alignment vertical="top" wrapText="1"/>
    </xf>
    <xf numFmtId="0" fontId="2" fillId="0" borderId="5" xfId="0" applyFont="1" applyFill="1" applyBorder="1" applyAlignment="1">
      <alignment horizontal="left" vertical="top"/>
    </xf>
    <xf numFmtId="0" fontId="10" fillId="0" borderId="5" xfId="0" applyFont="1" applyFill="1" applyBorder="1" applyAlignment="1">
      <alignment horizontal="left" vertical="top"/>
    </xf>
    <xf numFmtId="0" fontId="9" fillId="0" borderId="5" xfId="0" applyFont="1" applyFill="1" applyBorder="1" applyAlignment="1">
      <alignment horizontal="left" vertical="top"/>
    </xf>
    <xf numFmtId="0" fontId="9" fillId="0" borderId="10"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1" xfId="0" applyFont="1" applyFill="1" applyBorder="1" applyAlignment="1">
      <alignment horizontal="left" vertical="top" wrapText="1"/>
    </xf>
    <xf numFmtId="0" fontId="4" fillId="0" borderId="0" xfId="0" applyFont="1" applyAlignment="1">
      <alignment horizontal="center" vertical="top" wrapText="1"/>
    </xf>
    <xf numFmtId="0" fontId="2" fillId="0" borderId="5" xfId="0" applyFont="1" applyBorder="1" applyAlignment="1">
      <alignment horizontal="center" vertical="top" wrapText="1"/>
    </xf>
    <xf numFmtId="0" fontId="2" fillId="0" borderId="10"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2" fillId="0" borderId="5" xfId="0" applyFont="1" applyBorder="1" applyAlignment="1">
      <alignment horizontal="left" vertical="top" wrapText="1"/>
    </xf>
    <xf numFmtId="0" fontId="2" fillId="0" borderId="10"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center" vertical="top"/>
    </xf>
    <xf numFmtId="0" fontId="22" fillId="0" borderId="0" xfId="4" applyFont="1"/>
    <xf numFmtId="0" fontId="22" fillId="0" borderId="0" xfId="4" applyFont="1" applyAlignment="1">
      <alignment horizontal="right" wrapText="1"/>
    </xf>
    <xf numFmtId="0" fontId="23" fillId="0" borderId="0" xfId="4" applyFont="1" applyAlignment="1">
      <alignment horizontal="right"/>
    </xf>
    <xf numFmtId="0" fontId="23" fillId="0" borderId="0" xfId="4" applyFont="1" applyAlignment="1">
      <alignment horizontal="right"/>
    </xf>
    <xf numFmtId="0" fontId="24" fillId="0" borderId="0" xfId="4" applyFont="1" applyAlignment="1">
      <alignment horizontal="center" vertical="top" wrapText="1"/>
    </xf>
    <xf numFmtId="0" fontId="23" fillId="0" borderId="0" xfId="4" applyFont="1" applyAlignment="1">
      <alignment horizontal="center" vertical="top"/>
    </xf>
    <xf numFmtId="0" fontId="22" fillId="0" borderId="5" xfId="4" applyFont="1" applyBorder="1" applyAlignment="1">
      <alignment horizontal="center" vertical="center" wrapText="1"/>
    </xf>
    <xf numFmtId="0" fontId="22" fillId="4" borderId="5" xfId="4" applyFont="1" applyFill="1" applyBorder="1" applyAlignment="1">
      <alignment horizontal="center" vertical="center" wrapText="1"/>
    </xf>
    <xf numFmtId="0" fontId="23" fillId="5" borderId="5" xfId="4" applyFont="1" applyFill="1" applyBorder="1" applyAlignment="1">
      <alignment vertical="top" wrapText="1"/>
    </xf>
    <xf numFmtId="168" fontId="23" fillId="5" borderId="5" xfId="4" applyNumberFormat="1" applyFont="1" applyFill="1" applyBorder="1" applyAlignment="1">
      <alignment vertical="top" wrapText="1"/>
    </xf>
    <xf numFmtId="0" fontId="23" fillId="0" borderId="5" xfId="4" applyFont="1" applyBorder="1" applyAlignment="1">
      <alignment vertical="top" wrapText="1"/>
    </xf>
    <xf numFmtId="0" fontId="25" fillId="0" borderId="5" xfId="4" applyFont="1" applyBorder="1" applyAlignment="1">
      <alignment vertical="top" wrapText="1"/>
    </xf>
    <xf numFmtId="0" fontId="25" fillId="4" borderId="5" xfId="4" applyFont="1" applyFill="1" applyBorder="1" applyAlignment="1">
      <alignment horizontal="center" vertical="top" wrapText="1"/>
    </xf>
    <xf numFmtId="1" fontId="25" fillId="0" borderId="5" xfId="4" applyNumberFormat="1" applyFont="1" applyBorder="1" applyAlignment="1">
      <alignment horizontal="center" vertical="top" wrapText="1"/>
    </xf>
    <xf numFmtId="10" fontId="25" fillId="0" borderId="5" xfId="4" applyNumberFormat="1" applyFont="1" applyBorder="1" applyAlignment="1">
      <alignment horizontal="center" vertical="top" wrapText="1"/>
    </xf>
    <xf numFmtId="16" fontId="22" fillId="0" borderId="5" xfId="4" applyNumberFormat="1" applyFont="1" applyBorder="1" applyAlignment="1">
      <alignment horizontal="center" vertical="top" wrapText="1"/>
    </xf>
    <xf numFmtId="0" fontId="22" fillId="0" borderId="5" xfId="4" applyFont="1" applyBorder="1" applyAlignment="1">
      <alignment horizontal="justify" vertical="top" wrapText="1"/>
    </xf>
    <xf numFmtId="9" fontId="22" fillId="0" borderId="5" xfId="4" applyNumberFormat="1" applyFont="1" applyBorder="1" applyAlignment="1">
      <alignment horizontal="center" vertical="top" wrapText="1"/>
    </xf>
    <xf numFmtId="49" fontId="22" fillId="4" borderId="5" xfId="4" applyNumberFormat="1" applyFont="1" applyFill="1" applyBorder="1" applyAlignment="1">
      <alignment horizontal="center" vertical="top" wrapText="1"/>
    </xf>
    <xf numFmtId="1" fontId="23" fillId="0" borderId="5" xfId="4" applyNumberFormat="1" applyFont="1" applyBorder="1" applyAlignment="1">
      <alignment horizontal="center" vertical="top" wrapText="1"/>
    </xf>
    <xf numFmtId="10" fontId="23" fillId="0" borderId="5" xfId="4" applyNumberFormat="1" applyFont="1" applyBorder="1" applyAlignment="1">
      <alignment horizontal="center" vertical="top"/>
    </xf>
    <xf numFmtId="0" fontId="22" fillId="0" borderId="5" xfId="4" applyFont="1" applyBorder="1" applyAlignment="1">
      <alignment horizontal="center" vertical="top" wrapText="1"/>
    </xf>
    <xf numFmtId="0" fontId="22" fillId="0" borderId="5" xfId="4" applyFont="1" applyFill="1" applyBorder="1" applyAlignment="1">
      <alignment horizontal="justify" vertical="top" wrapText="1"/>
    </xf>
    <xf numFmtId="0" fontId="22" fillId="0" borderId="11" xfId="4" applyFont="1" applyFill="1" applyBorder="1" applyAlignment="1">
      <alignment horizontal="justify" vertical="top" wrapText="1"/>
    </xf>
    <xf numFmtId="9" fontId="22" fillId="0" borderId="11" xfId="4" applyNumberFormat="1" applyFont="1" applyFill="1" applyBorder="1" applyAlignment="1">
      <alignment horizontal="center" vertical="top" wrapText="1"/>
    </xf>
    <xf numFmtId="0" fontId="22" fillId="4" borderId="5" xfId="4" applyFont="1" applyFill="1" applyBorder="1" applyAlignment="1">
      <alignment horizontal="center" vertical="top" wrapText="1"/>
    </xf>
    <xf numFmtId="0" fontId="22" fillId="0" borderId="10" xfId="4" applyFont="1" applyBorder="1" applyAlignment="1">
      <alignment horizontal="center" vertical="top" wrapText="1"/>
    </xf>
    <xf numFmtId="0" fontId="22" fillId="0" borderId="10" xfId="4" applyFont="1" applyBorder="1" applyAlignment="1">
      <alignment horizontal="justify" vertical="top" wrapText="1"/>
    </xf>
    <xf numFmtId="0" fontId="22" fillId="0" borderId="10" xfId="4" applyFont="1" applyFill="1" applyBorder="1" applyAlignment="1">
      <alignment horizontal="justify" vertical="top" wrapText="1"/>
    </xf>
    <xf numFmtId="0" fontId="22" fillId="4" borderId="10" xfId="4" applyFont="1" applyFill="1" applyBorder="1" applyAlignment="1">
      <alignment horizontal="center" vertical="top" wrapText="1"/>
    </xf>
    <xf numFmtId="0" fontId="25" fillId="0" borderId="10" xfId="4" applyFont="1" applyBorder="1" applyAlignment="1">
      <alignment vertical="top" wrapText="1"/>
    </xf>
    <xf numFmtId="0" fontId="25" fillId="4" borderId="10" xfId="4" applyFont="1" applyFill="1" applyBorder="1" applyAlignment="1">
      <alignment horizontal="center" vertical="top" wrapText="1"/>
    </xf>
    <xf numFmtId="9" fontId="22" fillId="0" borderId="5" xfId="4" applyNumberFormat="1" applyFont="1" applyFill="1" applyBorder="1" applyAlignment="1">
      <alignment horizontal="center" vertical="top" wrapText="1"/>
    </xf>
    <xf numFmtId="0" fontId="22" fillId="0" borderId="0" xfId="4" applyFont="1" applyAlignment="1">
      <alignment vertical="top" wrapText="1"/>
    </xf>
    <xf numFmtId="0" fontId="23" fillId="5" borderId="5" xfId="4" applyFont="1" applyFill="1" applyBorder="1" applyAlignment="1">
      <alignment horizontal="center" vertical="top" wrapText="1"/>
    </xf>
    <xf numFmtId="10" fontId="23" fillId="5" borderId="5" xfId="4" applyNumberFormat="1" applyFont="1" applyFill="1" applyBorder="1" applyAlignment="1">
      <alignment horizontal="center" vertical="top" wrapText="1"/>
    </xf>
    <xf numFmtId="0" fontId="23" fillId="0" borderId="10" xfId="4" applyFont="1" applyBorder="1" applyAlignment="1">
      <alignment vertical="top" wrapText="1"/>
    </xf>
    <xf numFmtId="1" fontId="25" fillId="0" borderId="10" xfId="4" applyNumberFormat="1" applyFont="1" applyBorder="1" applyAlignment="1">
      <alignment horizontal="center" vertical="top" wrapText="1"/>
    </xf>
    <xf numFmtId="10" fontId="25" fillId="0" borderId="10" xfId="4" applyNumberFormat="1" applyFont="1" applyBorder="1" applyAlignment="1">
      <alignment horizontal="center" vertical="top" wrapText="1"/>
    </xf>
    <xf numFmtId="10" fontId="23" fillId="2" borderId="5" xfId="4" applyNumberFormat="1" applyFont="1" applyFill="1" applyBorder="1" applyAlignment="1">
      <alignment horizontal="center" vertical="top"/>
    </xf>
    <xf numFmtId="0" fontId="22" fillId="2" borderId="11" xfId="4" applyFont="1" applyFill="1" applyBorder="1" applyAlignment="1">
      <alignment horizontal="center" vertical="top" wrapText="1"/>
    </xf>
    <xf numFmtId="0" fontId="22" fillId="4" borderId="11" xfId="4" applyFont="1" applyFill="1" applyBorder="1" applyAlignment="1">
      <alignment horizontal="center" vertical="top" wrapText="1"/>
    </xf>
    <xf numFmtId="0" fontId="22" fillId="0" borderId="5" xfId="4" applyFont="1" applyBorder="1" applyAlignment="1">
      <alignment vertical="top" wrapText="1"/>
    </xf>
    <xf numFmtId="0" fontId="25" fillId="0" borderId="5" xfId="4" applyFont="1" applyFill="1" applyBorder="1" applyAlignment="1">
      <alignment vertical="top" wrapText="1"/>
    </xf>
    <xf numFmtId="0" fontId="23" fillId="0" borderId="5" xfId="4" applyFont="1" applyFill="1" applyBorder="1" applyAlignment="1">
      <alignment vertical="top" wrapText="1"/>
    </xf>
    <xf numFmtId="4" fontId="25" fillId="0" borderId="5" xfId="4" applyNumberFormat="1" applyFont="1" applyBorder="1" applyAlignment="1">
      <alignment horizontal="center" vertical="top" wrapText="1"/>
    </xf>
    <xf numFmtId="4" fontId="22" fillId="4" borderId="5" xfId="4" applyNumberFormat="1" applyFont="1" applyFill="1" applyBorder="1" applyAlignment="1">
      <alignment horizontal="center" vertical="top" wrapText="1"/>
    </xf>
    <xf numFmtId="4" fontId="22" fillId="0" borderId="5" xfId="4" applyNumberFormat="1" applyFont="1" applyBorder="1" applyAlignment="1">
      <alignment horizontal="center" vertical="top" wrapText="1"/>
    </xf>
    <xf numFmtId="10" fontId="22" fillId="0" borderId="5" xfId="4" applyNumberFormat="1" applyFont="1" applyBorder="1" applyAlignment="1">
      <alignment horizontal="center" vertical="top" wrapText="1"/>
    </xf>
    <xf numFmtId="0" fontId="22" fillId="2" borderId="5" xfId="4" applyFont="1" applyFill="1" applyBorder="1" applyAlignment="1">
      <alignment horizontal="justify" vertical="top" wrapText="1"/>
    </xf>
    <xf numFmtId="9" fontId="22" fillId="2" borderId="5" xfId="4" applyNumberFormat="1" applyFont="1" applyFill="1" applyBorder="1" applyAlignment="1">
      <alignment horizontal="center" vertical="top" wrapText="1"/>
    </xf>
    <xf numFmtId="0" fontId="22" fillId="0" borderId="10" xfId="4" applyFont="1" applyBorder="1" applyAlignment="1">
      <alignment horizontal="center" vertical="top" wrapText="1"/>
    </xf>
    <xf numFmtId="0" fontId="22" fillId="0" borderId="10" xfId="4" applyFont="1" applyFill="1" applyBorder="1" applyAlignment="1">
      <alignment horizontal="center" vertical="top" wrapText="1"/>
    </xf>
    <xf numFmtId="0" fontId="22" fillId="0" borderId="13" xfId="4" applyFont="1" applyBorder="1" applyAlignment="1">
      <alignment horizontal="center" vertical="top" wrapText="1"/>
    </xf>
    <xf numFmtId="0" fontId="22" fillId="0" borderId="13" xfId="4" applyFont="1" applyFill="1" applyBorder="1" applyAlignment="1">
      <alignment horizontal="center" vertical="top" wrapText="1"/>
    </xf>
    <xf numFmtId="0" fontId="22" fillId="0" borderId="11" xfId="4" applyFont="1" applyBorder="1" applyAlignment="1">
      <alignment horizontal="center" vertical="top" wrapText="1"/>
    </xf>
    <xf numFmtId="0" fontId="22" fillId="0" borderId="11" xfId="4" applyFont="1" applyFill="1" applyBorder="1" applyAlignment="1">
      <alignment horizontal="center" vertical="top" wrapText="1"/>
    </xf>
    <xf numFmtId="0" fontId="22" fillId="0" borderId="5" xfId="4" applyFont="1" applyBorder="1"/>
    <xf numFmtId="0" fontId="23" fillId="0" borderId="5" xfId="4" applyFont="1" applyBorder="1"/>
    <xf numFmtId="4" fontId="25" fillId="4" borderId="5" xfId="4" applyNumberFormat="1" applyFont="1" applyFill="1" applyBorder="1" applyAlignment="1">
      <alignment horizontal="center" vertical="top" wrapText="1"/>
    </xf>
    <xf numFmtId="2" fontId="23" fillId="0" borderId="5" xfId="4" applyNumberFormat="1" applyFont="1" applyBorder="1" applyAlignment="1">
      <alignment horizontal="center"/>
    </xf>
    <xf numFmtId="10" fontId="23" fillId="0" borderId="5" xfId="4" applyNumberFormat="1" applyFont="1" applyBorder="1" applyAlignment="1">
      <alignment horizontal="center"/>
    </xf>
    <xf numFmtId="0" fontId="22" fillId="0" borderId="0" xfId="4" applyFont="1" applyBorder="1"/>
    <xf numFmtId="0" fontId="23" fillId="0" borderId="0" xfId="4" applyFont="1" applyBorder="1"/>
    <xf numFmtId="0" fontId="22" fillId="0" borderId="0" xfId="4" applyFont="1" applyBorder="1" applyAlignment="1">
      <alignment horizontal="center"/>
    </xf>
    <xf numFmtId="4" fontId="23" fillId="0" borderId="0" xfId="4" applyNumberFormat="1" applyFont="1" applyBorder="1" applyAlignment="1">
      <alignment horizontal="center"/>
    </xf>
    <xf numFmtId="10" fontId="23" fillId="0" borderId="0" xfId="4" applyNumberFormat="1" applyFont="1" applyBorder="1" applyAlignment="1">
      <alignment horizontal="center"/>
    </xf>
    <xf numFmtId="0" fontId="22" fillId="0" borderId="0" xfId="4" applyFont="1" applyFill="1" applyBorder="1" applyAlignment="1">
      <alignment horizontal="justify" vertical="top" wrapText="1"/>
    </xf>
    <xf numFmtId="0" fontId="22" fillId="0" borderId="16" xfId="4" applyFont="1" applyFill="1" applyBorder="1" applyAlignment="1">
      <alignment horizontal="justify" vertical="top" wrapText="1"/>
    </xf>
    <xf numFmtId="0" fontId="23" fillId="0" borderId="12" xfId="4" applyFont="1" applyBorder="1" applyAlignment="1">
      <alignment horizontal="left" vertical="top" wrapText="1"/>
    </xf>
    <xf numFmtId="0" fontId="23" fillId="0" borderId="14" xfId="4" applyFont="1" applyBorder="1" applyAlignment="1">
      <alignment horizontal="left" vertical="top" wrapText="1"/>
    </xf>
    <xf numFmtId="0" fontId="23" fillId="0" borderId="15" xfId="4" applyFont="1" applyBorder="1" applyAlignment="1">
      <alignment horizontal="left" vertical="top" wrapText="1"/>
    </xf>
    <xf numFmtId="0" fontId="23" fillId="0" borderId="14" xfId="4" applyFont="1" applyBorder="1" applyAlignment="1">
      <alignment horizontal="left" vertical="top" wrapText="1"/>
    </xf>
    <xf numFmtId="169" fontId="23" fillId="0" borderId="14" xfId="4" applyNumberFormat="1" applyFont="1" applyFill="1" applyBorder="1" applyAlignment="1">
      <alignment horizontal="center" vertical="center"/>
    </xf>
    <xf numFmtId="169" fontId="23" fillId="0" borderId="15" xfId="4" applyNumberFormat="1" applyFont="1" applyFill="1" applyBorder="1" applyAlignment="1">
      <alignment horizontal="center" vertical="center"/>
    </xf>
    <xf numFmtId="0" fontId="0" fillId="0" borderId="0" xfId="0" applyAlignment="1">
      <alignment horizontal="center" vertical="top" wrapText="1"/>
    </xf>
    <xf numFmtId="0" fontId="0" fillId="0" borderId="0" xfId="0" applyAlignment="1">
      <alignment horizontal="center" vertical="top"/>
    </xf>
  </cellXfs>
  <cellStyles count="6">
    <cellStyle name="Обычный" xfId="0" builtinId="0"/>
    <cellStyle name="Обычный 2" xfId="2"/>
    <cellStyle name="Обычный 2 2" xfId="3"/>
    <cellStyle name="Обычный 3 2" xfId="4"/>
    <cellStyle name="Обычный 4" xfId="5"/>
    <cellStyle name="Хороший"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86;&#1080;%20&#1044;&#1086;&#1082;&#1091;&#1084;&#1077;&#1085;&#1090;&#1099;/&#1052;&#1059;&#1053;&#1055;&#1056;&#1054;&#1043;&#1056;&#1040;&#1052;&#1052;&#1067;/2021%20&#1075;&#1086;&#1076;/&#1054;&#1058;&#1063;&#1045;&#1058;&#1067;/&#1043;&#1086;&#1076;&#1086;&#1074;&#1086;&#1081;%20&#1086;&#1090;&#1095;&#1077;&#1090;%20&#1056;&#1072;&#1079;&#1074;&#1080;&#1090;&#1080;&#1077;%20&#1092;&#1080;&#1079;&#1080;&#1095;&#1077;&#1089;&#1082;&#1086;&#1081;%20&#1082;&#1091;&#1083;&#1100;&#1090;&#1091;&#1088;&#1099;%20&#1080;%20&#1089;&#1087;&#1086;&#1088;&#1090;&#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1086;&#1080;%20&#1044;&#1086;&#1082;&#1091;&#1084;&#1077;&#1085;&#1090;&#1099;/&#1052;&#1059;&#1053;&#1055;&#1056;&#1054;&#1043;&#1056;&#1040;&#1052;&#1052;&#1067;/2023%20&#1075;&#1086;&#1076;/&#1054;&#1058;&#1063;&#1045;&#1058;/&#1056;&#1072;&#1079;&#1074;&#1080;&#1090;&#1080;&#1077;%20&#1086;&#1073;&#1088;&#1072;&#1079;&#1086;&#1074;&#1072;&#1085;&#1080;&#1077;%20&#1079;&#1072;%202023%20&#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икаторы прил 2"/>
      <sheetName val="сведения о степ. вып-я таб 6"/>
      <sheetName val="рес обеспеч таб 7"/>
      <sheetName val="Анкета для оценки эф-ти"/>
      <sheetName val="Соответствие баллов"/>
    </sheetNames>
    <sheetDataSet>
      <sheetData sheetId="0"/>
      <sheetData sheetId="1"/>
      <sheetData sheetId="2"/>
      <sheetData sheetId="3"/>
      <sheetData sheetId="4">
        <row r="7">
          <cell r="B7" t="str">
            <v>Эффективна</v>
          </cell>
        </row>
        <row r="8">
          <cell r="B8" t="str">
            <v>Умеренно эффективна</v>
          </cell>
        </row>
        <row r="9">
          <cell r="B9" t="str">
            <v>Адекватна</v>
          </cell>
        </row>
        <row r="10">
          <cell r="B10" t="str">
            <v>Неэффективна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6 Индикаторы (2)"/>
      <sheetName val="т.7  (2)"/>
      <sheetName val="т.8 (2)"/>
      <sheetName val="т.9"/>
      <sheetName val="Пояснительная"/>
      <sheetName val="Анкета для оценки эф-ти"/>
      <sheetName val="т.11 анализ баллов"/>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L222"/>
  <sheetViews>
    <sheetView zoomScaleNormal="100" workbookViewId="0">
      <pane xSplit="3" ySplit="7" topLeftCell="D189" activePane="bottomRight" state="frozen"/>
      <selection pane="topRight"/>
      <selection pane="bottomLeft"/>
      <selection pane="bottomRight" activeCell="N196" sqref="N196"/>
    </sheetView>
  </sheetViews>
  <sheetFormatPr defaultColWidth="8.85546875" defaultRowHeight="12" x14ac:dyDescent="0.25"/>
  <cols>
    <col min="1" max="1" width="4.5703125" style="94" customWidth="1"/>
    <col min="2" max="2" width="41" style="96" customWidth="1"/>
    <col min="3" max="4" width="8.85546875" style="90" customWidth="1"/>
    <col min="5" max="5" width="12.28515625" style="94" customWidth="1"/>
    <col min="6" max="6" width="9.140625" style="94" customWidth="1"/>
    <col min="7" max="7" width="10.42578125" style="94" customWidth="1"/>
    <col min="8" max="8" width="26.85546875" style="152" customWidth="1"/>
    <col min="9" max="9" width="8.85546875" style="94" customWidth="1"/>
    <col min="10" max="10" width="15.28515625" style="39" customWidth="1"/>
    <col min="11" max="15" width="8.85546875" style="96" customWidth="1"/>
    <col min="16" max="16384" width="8.85546875" style="96"/>
  </cols>
  <sheetData>
    <row r="1" spans="1:10" x14ac:dyDescent="0.25">
      <c r="C1" s="97"/>
      <c r="D1" s="97"/>
      <c r="H1" s="165" t="s">
        <v>0</v>
      </c>
    </row>
    <row r="2" spans="1:10" ht="32.25" customHeight="1" x14ac:dyDescent="0.25">
      <c r="A2" s="188" t="s">
        <v>1</v>
      </c>
      <c r="B2" s="188"/>
      <c r="C2" s="188"/>
      <c r="D2" s="188"/>
      <c r="E2" s="188"/>
      <c r="F2" s="188"/>
      <c r="G2" s="188"/>
      <c r="H2" s="188"/>
    </row>
    <row r="4" spans="1:10" ht="54.75" customHeight="1" x14ac:dyDescent="0.25">
      <c r="A4" s="189" t="s">
        <v>2</v>
      </c>
      <c r="B4" s="189" t="s">
        <v>3</v>
      </c>
      <c r="C4" s="189" t="s">
        <v>4</v>
      </c>
      <c r="D4" s="189" t="s">
        <v>5</v>
      </c>
      <c r="E4" s="189" t="s">
        <v>6</v>
      </c>
      <c r="F4" s="189"/>
      <c r="G4" s="189"/>
      <c r="H4" s="189" t="s">
        <v>7</v>
      </c>
      <c r="J4" s="191" t="s">
        <v>8</v>
      </c>
    </row>
    <row r="5" spans="1:10" ht="15.75" customHeight="1" x14ac:dyDescent="0.25">
      <c r="A5" s="190"/>
      <c r="B5" s="192"/>
      <c r="C5" s="189"/>
      <c r="D5" s="189"/>
      <c r="E5" s="189" t="s">
        <v>9</v>
      </c>
      <c r="F5" s="189" t="s">
        <v>10</v>
      </c>
      <c r="G5" s="190"/>
      <c r="H5" s="189"/>
      <c r="J5" s="191"/>
    </row>
    <row r="6" spans="1:10" s="90" customFormat="1" ht="49.5" customHeight="1" x14ac:dyDescent="0.25">
      <c r="A6" s="190"/>
      <c r="B6" s="192"/>
      <c r="C6" s="189"/>
      <c r="D6" s="189"/>
      <c r="E6" s="189"/>
      <c r="F6" s="169" t="s">
        <v>11</v>
      </c>
      <c r="G6" s="169" t="s">
        <v>12</v>
      </c>
      <c r="H6" s="189"/>
      <c r="J6" s="191"/>
    </row>
    <row r="7" spans="1:10" s="90" customFormat="1" ht="15.75" customHeight="1" x14ac:dyDescent="0.25">
      <c r="A7" s="170">
        <v>1</v>
      </c>
      <c r="B7" s="170">
        <v>2</v>
      </c>
      <c r="C7" s="169">
        <v>3</v>
      </c>
      <c r="D7" s="169">
        <v>4</v>
      </c>
      <c r="E7" s="169">
        <v>5</v>
      </c>
      <c r="F7" s="169">
        <v>6</v>
      </c>
      <c r="G7" s="169">
        <v>7</v>
      </c>
      <c r="H7" s="169">
        <v>8</v>
      </c>
      <c r="J7" s="124"/>
    </row>
    <row r="8" spans="1:10" ht="15.75" customHeight="1" x14ac:dyDescent="0.25">
      <c r="A8" s="185" t="s">
        <v>13</v>
      </c>
      <c r="B8" s="186"/>
      <c r="C8" s="186"/>
      <c r="D8" s="186"/>
      <c r="E8" s="186"/>
      <c r="F8" s="186"/>
      <c r="G8" s="186"/>
      <c r="H8" s="187"/>
    </row>
    <row r="9" spans="1:10" ht="111.75" customHeight="1" x14ac:dyDescent="0.25">
      <c r="A9" s="169">
        <v>1</v>
      </c>
      <c r="B9" s="98" t="s">
        <v>14</v>
      </c>
      <c r="C9" s="169" t="s">
        <v>15</v>
      </c>
      <c r="D9" s="99" t="s">
        <v>16</v>
      </c>
      <c r="E9" s="170">
        <v>99.7</v>
      </c>
      <c r="F9" s="169">
        <v>86</v>
      </c>
      <c r="G9" s="170">
        <v>99.5</v>
      </c>
      <c r="H9" s="100" t="s">
        <v>634</v>
      </c>
      <c r="I9" s="94" t="s">
        <v>17</v>
      </c>
      <c r="J9" s="39">
        <f>G9/F9</f>
        <v>1.1569767441860466</v>
      </c>
    </row>
    <row r="10" spans="1:10" s="91" customFormat="1" ht="18" hidden="1" customHeight="1" x14ac:dyDescent="0.25">
      <c r="A10" s="101"/>
      <c r="B10" s="101" t="s">
        <v>18</v>
      </c>
      <c r="C10" s="101"/>
      <c r="D10" s="101"/>
      <c r="E10" s="102"/>
      <c r="F10" s="147"/>
      <c r="G10" s="102"/>
      <c r="H10" s="172"/>
      <c r="I10" s="93"/>
      <c r="J10" s="125"/>
    </row>
    <row r="11" spans="1:10" ht="48.75" hidden="1" customHeight="1" x14ac:dyDescent="0.25">
      <c r="A11" s="169"/>
      <c r="B11" s="103" t="s">
        <v>19</v>
      </c>
      <c r="C11" s="169"/>
      <c r="D11" s="169"/>
      <c r="E11" s="170">
        <v>2485</v>
      </c>
      <c r="F11" s="28"/>
      <c r="G11" s="170">
        <v>2365</v>
      </c>
      <c r="H11" s="105"/>
      <c r="J11" s="126"/>
    </row>
    <row r="12" spans="1:10" ht="61.5" hidden="1" customHeight="1" x14ac:dyDescent="0.25">
      <c r="A12" s="169"/>
      <c r="B12" s="103" t="s">
        <v>20</v>
      </c>
      <c r="C12" s="169"/>
      <c r="D12" s="169"/>
      <c r="E12" s="170">
        <v>2480</v>
      </c>
      <c r="F12" s="28"/>
      <c r="G12" s="170">
        <v>2353</v>
      </c>
      <c r="H12" s="105"/>
      <c r="J12" s="126"/>
    </row>
    <row r="13" spans="1:10" ht="121.5" customHeight="1" x14ac:dyDescent="0.25">
      <c r="A13" s="169">
        <v>2</v>
      </c>
      <c r="B13" s="104" t="s">
        <v>21</v>
      </c>
      <c r="C13" s="169" t="s">
        <v>22</v>
      </c>
      <c r="D13" s="99" t="s">
        <v>23</v>
      </c>
      <c r="E13" s="170">
        <v>4283</v>
      </c>
      <c r="F13" s="28">
        <v>4600</v>
      </c>
      <c r="G13" s="170">
        <v>4886</v>
      </c>
      <c r="H13" s="105" t="s">
        <v>24</v>
      </c>
      <c r="I13" s="94" t="s">
        <v>17</v>
      </c>
      <c r="J13" s="39">
        <f>G13/F13</f>
        <v>1.0621739130434782</v>
      </c>
    </row>
    <row r="14" spans="1:10" s="91" customFormat="1" hidden="1" x14ac:dyDescent="0.25">
      <c r="A14" s="101"/>
      <c r="B14" s="101" t="s">
        <v>18</v>
      </c>
      <c r="C14" s="101"/>
      <c r="D14" s="101"/>
      <c r="E14" s="102"/>
      <c r="F14" s="106"/>
      <c r="G14" s="102"/>
      <c r="H14" s="173"/>
      <c r="I14" s="93"/>
      <c r="J14" s="125"/>
    </row>
    <row r="15" spans="1:10" s="91" customFormat="1" ht="24" hidden="1" x14ac:dyDescent="0.25">
      <c r="A15" s="101"/>
      <c r="B15" s="107" t="s">
        <v>25</v>
      </c>
      <c r="C15" s="101"/>
      <c r="D15" s="101"/>
      <c r="E15" s="102">
        <v>754</v>
      </c>
      <c r="F15" s="106"/>
      <c r="G15" s="102">
        <v>603</v>
      </c>
      <c r="H15" s="174"/>
      <c r="I15" s="93"/>
      <c r="J15" s="125"/>
    </row>
    <row r="16" spans="1:10" ht="110.25" customHeight="1" x14ac:dyDescent="0.25">
      <c r="A16" s="169">
        <v>3</v>
      </c>
      <c r="B16" s="104" t="s">
        <v>26</v>
      </c>
      <c r="C16" s="169" t="s">
        <v>15</v>
      </c>
      <c r="D16" s="99" t="s">
        <v>23</v>
      </c>
      <c r="E16" s="170">
        <v>90</v>
      </c>
      <c r="F16" s="108">
        <v>80</v>
      </c>
      <c r="G16" s="170">
        <v>91</v>
      </c>
      <c r="H16" s="104" t="s">
        <v>27</v>
      </c>
      <c r="I16" s="94" t="s">
        <v>17</v>
      </c>
      <c r="J16" s="39">
        <f>G16/F16</f>
        <v>1.1375</v>
      </c>
    </row>
    <row r="17" spans="1:10" s="91" customFormat="1" hidden="1" x14ac:dyDescent="0.25">
      <c r="A17" s="101"/>
      <c r="B17" s="101" t="s">
        <v>18</v>
      </c>
      <c r="C17" s="101"/>
      <c r="D17" s="101"/>
      <c r="E17" s="102"/>
      <c r="F17" s="106"/>
      <c r="G17" s="102"/>
      <c r="H17" s="173"/>
      <c r="I17" s="93"/>
      <c r="J17" s="125"/>
    </row>
    <row r="18" spans="1:10" s="91" customFormat="1" ht="48" hidden="1" customHeight="1" x14ac:dyDescent="0.25">
      <c r="A18" s="101"/>
      <c r="B18" s="103" t="s">
        <v>28</v>
      </c>
      <c r="C18" s="101"/>
      <c r="D18" s="101"/>
      <c r="E18" s="102">
        <v>6737</v>
      </c>
      <c r="F18" s="106"/>
      <c r="G18" s="102">
        <v>6798</v>
      </c>
      <c r="H18" s="173"/>
      <c r="I18" s="93"/>
      <c r="J18" s="125"/>
    </row>
    <row r="19" spans="1:10" s="91" customFormat="1" ht="39.75" hidden="1" customHeight="1" x14ac:dyDescent="0.25">
      <c r="A19" s="101"/>
      <c r="B19" s="103" t="s">
        <v>29</v>
      </c>
      <c r="C19" s="101"/>
      <c r="D19" s="101"/>
      <c r="E19" s="102">
        <v>6064</v>
      </c>
      <c r="F19" s="106"/>
      <c r="G19" s="102">
        <v>6188</v>
      </c>
      <c r="H19" s="173"/>
      <c r="I19" s="93"/>
      <c r="J19" s="125"/>
    </row>
    <row r="20" spans="1:10" s="91" customFormat="1" ht="177" customHeight="1" x14ac:dyDescent="0.25">
      <c r="A20" s="169">
        <v>4</v>
      </c>
      <c r="B20" s="104" t="s">
        <v>30</v>
      </c>
      <c r="C20" s="169" t="s">
        <v>15</v>
      </c>
      <c r="D20" s="99" t="s">
        <v>23</v>
      </c>
      <c r="E20" s="102">
        <v>0</v>
      </c>
      <c r="F20" s="106">
        <v>80</v>
      </c>
      <c r="G20" s="102">
        <v>91</v>
      </c>
      <c r="H20" s="104" t="s">
        <v>27</v>
      </c>
      <c r="I20" s="94" t="s">
        <v>17</v>
      </c>
      <c r="J20" s="39">
        <f>G20/F20</f>
        <v>1.1375</v>
      </c>
    </row>
    <row r="21" spans="1:10" s="91" customFormat="1" hidden="1" x14ac:dyDescent="0.25">
      <c r="A21" s="101"/>
      <c r="B21" s="101" t="s">
        <v>18</v>
      </c>
      <c r="C21" s="101"/>
      <c r="D21" s="101"/>
      <c r="E21" s="102"/>
      <c r="F21" s="106"/>
      <c r="G21" s="102"/>
      <c r="H21" s="173"/>
      <c r="I21" s="93"/>
      <c r="J21" s="125"/>
    </row>
    <row r="22" spans="1:10" s="91" customFormat="1" ht="39.75" hidden="1" customHeight="1" x14ac:dyDescent="0.25">
      <c r="A22" s="101"/>
      <c r="B22" s="103" t="s">
        <v>28</v>
      </c>
      <c r="C22" s="101"/>
      <c r="D22" s="101"/>
      <c r="E22" s="102">
        <v>0</v>
      </c>
      <c r="F22" s="106"/>
      <c r="G22" s="102">
        <v>6798</v>
      </c>
      <c r="H22" s="173"/>
      <c r="I22" s="93"/>
      <c r="J22" s="125"/>
    </row>
    <row r="23" spans="1:10" s="91" customFormat="1" ht="39.75" hidden="1" customHeight="1" x14ac:dyDescent="0.25">
      <c r="A23" s="101"/>
      <c r="B23" s="103" t="s">
        <v>29</v>
      </c>
      <c r="C23" s="101"/>
      <c r="D23" s="101"/>
      <c r="E23" s="102">
        <v>0</v>
      </c>
      <c r="F23" s="106"/>
      <c r="G23" s="102">
        <v>6145</v>
      </c>
      <c r="H23" s="173"/>
      <c r="I23" s="93"/>
      <c r="J23" s="125"/>
    </row>
    <row r="24" spans="1:10" ht="56.25" customHeight="1" x14ac:dyDescent="0.25">
      <c r="A24" s="169">
        <v>5</v>
      </c>
      <c r="B24" s="104" t="s">
        <v>31</v>
      </c>
      <c r="C24" s="169" t="s">
        <v>15</v>
      </c>
      <c r="D24" s="99" t="s">
        <v>16</v>
      </c>
      <c r="E24" s="109">
        <v>90</v>
      </c>
      <c r="F24" s="108">
        <v>90</v>
      </c>
      <c r="G24" s="109">
        <v>89.17</v>
      </c>
      <c r="H24" s="98" t="s">
        <v>615</v>
      </c>
      <c r="I24" s="94" t="s">
        <v>32</v>
      </c>
      <c r="J24" s="39">
        <f>G24/F24</f>
        <v>0.99077777777777776</v>
      </c>
    </row>
    <row r="25" spans="1:10" s="91" customFormat="1" hidden="1" x14ac:dyDescent="0.25">
      <c r="A25" s="101"/>
      <c r="B25" s="101" t="s">
        <v>18</v>
      </c>
      <c r="C25" s="101"/>
      <c r="D25" s="101"/>
      <c r="E25" s="102"/>
      <c r="F25" s="106"/>
      <c r="G25" s="102"/>
      <c r="H25" s="173"/>
      <c r="I25" s="93"/>
      <c r="J25" s="125"/>
    </row>
    <row r="26" spans="1:10" s="91" customFormat="1" ht="60" hidden="1" x14ac:dyDescent="0.25">
      <c r="A26" s="101"/>
      <c r="B26" s="103" t="s">
        <v>623</v>
      </c>
      <c r="C26" s="101"/>
      <c r="D26" s="101"/>
      <c r="E26" s="101" t="s">
        <v>625</v>
      </c>
      <c r="F26" s="166"/>
      <c r="G26" s="101" t="s">
        <v>626</v>
      </c>
      <c r="H26" s="173"/>
      <c r="I26" s="93"/>
      <c r="J26" s="125"/>
    </row>
    <row r="27" spans="1:10" ht="84" customHeight="1" x14ac:dyDescent="0.25">
      <c r="A27" s="110">
        <v>6</v>
      </c>
      <c r="B27" s="111" t="s">
        <v>33</v>
      </c>
      <c r="C27" s="110" t="s">
        <v>15</v>
      </c>
      <c r="D27" s="99" t="s">
        <v>16</v>
      </c>
      <c r="E27" s="170">
        <v>95.9</v>
      </c>
      <c r="F27" s="108">
        <v>93.5</v>
      </c>
      <c r="G27" s="170">
        <v>89.4</v>
      </c>
      <c r="H27" s="112" t="s">
        <v>34</v>
      </c>
      <c r="I27" s="94" t="s">
        <v>32</v>
      </c>
      <c r="J27" s="39">
        <f>G27/F27</f>
        <v>0.95614973262032088</v>
      </c>
    </row>
    <row r="28" spans="1:10" s="91" customFormat="1" hidden="1" x14ac:dyDescent="0.25">
      <c r="A28" s="101"/>
      <c r="B28" s="101" t="s">
        <v>18</v>
      </c>
      <c r="C28" s="101"/>
      <c r="D28" s="101"/>
      <c r="E28" s="102"/>
      <c r="F28" s="106"/>
      <c r="G28" s="102"/>
      <c r="H28" s="173"/>
      <c r="I28" s="93"/>
      <c r="J28" s="125"/>
    </row>
    <row r="29" spans="1:10" s="91" customFormat="1" hidden="1" x14ac:dyDescent="0.25">
      <c r="A29" s="101"/>
      <c r="B29" s="103" t="s">
        <v>35</v>
      </c>
      <c r="C29" s="101"/>
      <c r="D29" s="101"/>
      <c r="E29" s="102">
        <v>95.9</v>
      </c>
      <c r="F29" s="106"/>
      <c r="G29" s="102">
        <v>89.4</v>
      </c>
      <c r="H29" s="112"/>
      <c r="I29" s="93"/>
      <c r="J29" s="125"/>
    </row>
    <row r="30" spans="1:10" ht="187.5" customHeight="1" x14ac:dyDescent="0.25">
      <c r="A30" s="110">
        <v>7</v>
      </c>
      <c r="B30" s="111" t="s">
        <v>36</v>
      </c>
      <c r="C30" s="110" t="s">
        <v>15</v>
      </c>
      <c r="D30" s="99" t="s">
        <v>23</v>
      </c>
      <c r="E30" s="170">
        <v>67.2</v>
      </c>
      <c r="F30" s="108">
        <v>83</v>
      </c>
      <c r="G30" s="170">
        <v>79.7</v>
      </c>
      <c r="H30" s="112" t="s">
        <v>613</v>
      </c>
      <c r="I30" s="94" t="s">
        <v>32</v>
      </c>
      <c r="J30" s="39">
        <f>G30/F30</f>
        <v>0.96024096385542168</v>
      </c>
    </row>
    <row r="31" spans="1:10" s="91" customFormat="1" hidden="1" x14ac:dyDescent="0.25">
      <c r="A31" s="113"/>
      <c r="B31" s="113" t="s">
        <v>18</v>
      </c>
      <c r="C31" s="113"/>
      <c r="D31" s="113"/>
      <c r="E31" s="102"/>
      <c r="F31" s="114"/>
      <c r="G31" s="102"/>
      <c r="H31" s="175"/>
      <c r="I31" s="93"/>
      <c r="J31" s="125"/>
    </row>
    <row r="32" spans="1:10" s="91" customFormat="1" hidden="1" x14ac:dyDescent="0.25">
      <c r="A32" s="113"/>
      <c r="B32" s="115" t="s">
        <v>35</v>
      </c>
      <c r="C32" s="113"/>
      <c r="D32" s="113"/>
      <c r="E32" s="102">
        <v>67.2</v>
      </c>
      <c r="F32" s="114"/>
      <c r="G32" s="102">
        <v>79.7</v>
      </c>
      <c r="H32" s="112"/>
      <c r="I32" s="93"/>
      <c r="J32" s="125"/>
    </row>
    <row r="33" spans="1:10" ht="98.25" customHeight="1" x14ac:dyDescent="0.25">
      <c r="A33" s="110">
        <v>8</v>
      </c>
      <c r="B33" s="116" t="s">
        <v>37</v>
      </c>
      <c r="C33" s="110" t="s">
        <v>15</v>
      </c>
      <c r="D33" s="99" t="s">
        <v>23</v>
      </c>
      <c r="E33" s="169">
        <v>85.8</v>
      </c>
      <c r="F33" s="117">
        <v>93.5</v>
      </c>
      <c r="G33" s="170">
        <v>87.5</v>
      </c>
      <c r="H33" s="105" t="s">
        <v>614</v>
      </c>
      <c r="I33" s="94" t="s">
        <v>32</v>
      </c>
      <c r="J33" s="39">
        <f>G33/F33</f>
        <v>0.93582887700534756</v>
      </c>
    </row>
    <row r="34" spans="1:10" s="91" customFormat="1" ht="15.75" hidden="1" customHeight="1" x14ac:dyDescent="0.25">
      <c r="A34" s="101"/>
      <c r="B34" s="101" t="s">
        <v>18</v>
      </c>
      <c r="C34" s="101"/>
      <c r="D34" s="101"/>
      <c r="E34" s="102"/>
      <c r="F34" s="106"/>
      <c r="G34" s="102"/>
      <c r="H34" s="121"/>
      <c r="I34" s="93"/>
      <c r="J34" s="125"/>
    </row>
    <row r="35" spans="1:10" s="91" customFormat="1" hidden="1" x14ac:dyDescent="0.25">
      <c r="A35" s="101"/>
      <c r="B35" s="103" t="s">
        <v>35</v>
      </c>
      <c r="C35" s="101"/>
      <c r="D35" s="101"/>
      <c r="E35" s="101">
        <v>85.8</v>
      </c>
      <c r="F35" s="106"/>
      <c r="G35" s="102">
        <v>87.5</v>
      </c>
      <c r="H35" s="112"/>
      <c r="I35" s="93"/>
      <c r="J35" s="125"/>
    </row>
    <row r="36" spans="1:10" ht="55.5" customHeight="1" x14ac:dyDescent="0.25">
      <c r="A36" s="169">
        <v>9</v>
      </c>
      <c r="B36" s="98" t="s">
        <v>38</v>
      </c>
      <c r="C36" s="169" t="s">
        <v>15</v>
      </c>
      <c r="D36" s="99" t="s">
        <v>23</v>
      </c>
      <c r="E36" s="170">
        <v>42</v>
      </c>
      <c r="F36" s="181">
        <v>45</v>
      </c>
      <c r="G36" s="170">
        <v>45</v>
      </c>
      <c r="H36" s="98" t="s">
        <v>39</v>
      </c>
      <c r="I36" s="94" t="s">
        <v>17</v>
      </c>
      <c r="J36" s="39">
        <f>G36/F36</f>
        <v>1</v>
      </c>
    </row>
    <row r="37" spans="1:10" s="91" customFormat="1" ht="12" hidden="1" customHeight="1" x14ac:dyDescent="0.25">
      <c r="A37" s="102"/>
      <c r="B37" s="101" t="s">
        <v>18</v>
      </c>
      <c r="C37" s="101"/>
      <c r="D37" s="101"/>
      <c r="E37" s="102"/>
      <c r="F37" s="102"/>
      <c r="G37" s="102"/>
      <c r="H37" s="121"/>
      <c r="I37" s="93"/>
      <c r="J37" s="125"/>
    </row>
    <row r="38" spans="1:10" s="91" customFormat="1" ht="39.75" hidden="1" customHeight="1" x14ac:dyDescent="0.25">
      <c r="A38" s="102"/>
      <c r="B38" s="103" t="s">
        <v>40</v>
      </c>
      <c r="C38" s="101"/>
      <c r="D38" s="101"/>
      <c r="E38" s="167">
        <v>3982</v>
      </c>
      <c r="F38" s="102"/>
      <c r="G38" s="167">
        <v>4134</v>
      </c>
      <c r="H38" s="121"/>
      <c r="I38" s="93"/>
      <c r="J38" s="125"/>
    </row>
    <row r="39" spans="1:10" s="92" customFormat="1" ht="27.75" hidden="1" customHeight="1" x14ac:dyDescent="0.25">
      <c r="A39" s="102"/>
      <c r="B39" s="103" t="s">
        <v>41</v>
      </c>
      <c r="C39" s="101"/>
      <c r="D39" s="101"/>
      <c r="E39" s="167">
        <v>9479</v>
      </c>
      <c r="F39" s="102"/>
      <c r="G39" s="167">
        <v>9186</v>
      </c>
      <c r="H39" s="121"/>
      <c r="I39" s="127"/>
      <c r="J39" s="128"/>
    </row>
    <row r="40" spans="1:10" ht="15" customHeight="1" x14ac:dyDescent="0.25">
      <c r="A40" s="185" t="s">
        <v>42</v>
      </c>
      <c r="B40" s="186"/>
      <c r="C40" s="186"/>
      <c r="D40" s="186"/>
      <c r="E40" s="186"/>
      <c r="F40" s="186"/>
      <c r="G40" s="186"/>
      <c r="H40" s="187"/>
    </row>
    <row r="41" spans="1:10" ht="18.75" customHeight="1" x14ac:dyDescent="0.25">
      <c r="A41" s="182" t="s">
        <v>43</v>
      </c>
      <c r="B41" s="183"/>
      <c r="C41" s="183"/>
      <c r="D41" s="183"/>
      <c r="E41" s="183"/>
      <c r="F41" s="183"/>
      <c r="G41" s="183"/>
      <c r="H41" s="184"/>
    </row>
    <row r="42" spans="1:10" ht="79.5" customHeight="1" x14ac:dyDescent="0.25">
      <c r="A42" s="170">
        <v>10</v>
      </c>
      <c r="B42" s="119" t="s">
        <v>44</v>
      </c>
      <c r="C42" s="169" t="s">
        <v>15</v>
      </c>
      <c r="D42" s="99" t="s">
        <v>23</v>
      </c>
      <c r="E42" s="170">
        <v>53.8</v>
      </c>
      <c r="F42" s="117">
        <v>45</v>
      </c>
      <c r="G42" s="170">
        <v>53.9</v>
      </c>
      <c r="H42" s="120" t="s">
        <v>635</v>
      </c>
      <c r="I42" s="94" t="s">
        <v>17</v>
      </c>
      <c r="J42" s="39">
        <f t="shared" ref="J42" si="0">G42/F42</f>
        <v>1.1977777777777778</v>
      </c>
    </row>
    <row r="43" spans="1:10" s="91" customFormat="1" ht="12.75" hidden="1" customHeight="1" x14ac:dyDescent="0.25">
      <c r="A43" s="102"/>
      <c r="B43" s="101" t="s">
        <v>18</v>
      </c>
      <c r="C43" s="101"/>
      <c r="D43" s="101"/>
      <c r="E43" s="121"/>
      <c r="F43" s="102"/>
      <c r="G43" s="121"/>
      <c r="H43" s="102"/>
      <c r="I43" s="93"/>
      <c r="J43" s="125"/>
    </row>
    <row r="44" spans="1:10" s="91" customFormat="1" ht="46.5" hidden="1" customHeight="1" x14ac:dyDescent="0.25">
      <c r="A44" s="102"/>
      <c r="B44" s="103" t="s">
        <v>45</v>
      </c>
      <c r="C44" s="101"/>
      <c r="D44" s="101"/>
      <c r="E44" s="118">
        <v>1067</v>
      </c>
      <c r="F44" s="118"/>
      <c r="G44" s="118">
        <v>1103</v>
      </c>
      <c r="H44" s="102"/>
      <c r="I44" s="93"/>
      <c r="J44" s="125"/>
    </row>
    <row r="45" spans="1:10" s="91" customFormat="1" ht="58.5" hidden="1" customHeight="1" x14ac:dyDescent="0.25">
      <c r="A45" s="102"/>
      <c r="B45" s="103" t="s">
        <v>46</v>
      </c>
      <c r="C45" s="101"/>
      <c r="D45" s="101"/>
      <c r="E45" s="118">
        <v>574</v>
      </c>
      <c r="F45" s="118"/>
      <c r="G45" s="118">
        <v>595</v>
      </c>
      <c r="H45" s="102"/>
      <c r="I45" s="93"/>
      <c r="J45" s="125"/>
    </row>
    <row r="46" spans="1:10" ht="110.25" customHeight="1" x14ac:dyDescent="0.25">
      <c r="A46" s="170">
        <v>11</v>
      </c>
      <c r="B46" s="119" t="s">
        <v>47</v>
      </c>
      <c r="C46" s="169" t="s">
        <v>15</v>
      </c>
      <c r="D46" s="169" t="s">
        <v>48</v>
      </c>
      <c r="E46" s="169">
        <v>100</v>
      </c>
      <c r="F46" s="181">
        <v>100</v>
      </c>
      <c r="G46" s="169">
        <v>100</v>
      </c>
      <c r="H46" s="119" t="s">
        <v>49</v>
      </c>
      <c r="I46" s="94" t="s">
        <v>17</v>
      </c>
      <c r="J46" s="39">
        <f>G46/F46</f>
        <v>1</v>
      </c>
    </row>
    <row r="47" spans="1:10" s="93" customFormat="1" ht="12.75" hidden="1" customHeight="1" x14ac:dyDescent="0.25">
      <c r="A47" s="102"/>
      <c r="B47" s="101" t="s">
        <v>18</v>
      </c>
      <c r="C47" s="101"/>
      <c r="D47" s="101"/>
      <c r="E47" s="102"/>
      <c r="F47" s="102"/>
      <c r="G47" s="102"/>
      <c r="H47" s="102"/>
      <c r="J47" s="129"/>
    </row>
    <row r="48" spans="1:10" s="93" customFormat="1" ht="59.25" hidden="1" customHeight="1" x14ac:dyDescent="0.25">
      <c r="A48" s="102"/>
      <c r="B48" s="107" t="s">
        <v>50</v>
      </c>
      <c r="C48" s="101"/>
      <c r="D48" s="101"/>
      <c r="E48" s="102">
        <v>3456</v>
      </c>
      <c r="F48" s="102"/>
      <c r="G48" s="118">
        <v>4059</v>
      </c>
      <c r="H48" s="102"/>
      <c r="J48" s="129"/>
    </row>
    <row r="49" spans="1:10" s="91" customFormat="1" ht="24" hidden="1" x14ac:dyDescent="0.25">
      <c r="A49" s="102"/>
      <c r="B49" s="107" t="s">
        <v>51</v>
      </c>
      <c r="C49" s="101"/>
      <c r="D49" s="101"/>
      <c r="E49" s="102">
        <v>3456</v>
      </c>
      <c r="F49" s="102"/>
      <c r="G49" s="118">
        <v>4059</v>
      </c>
      <c r="H49" s="102"/>
      <c r="I49" s="93"/>
      <c r="J49" s="125"/>
    </row>
    <row r="50" spans="1:10" s="94" customFormat="1" ht="18.75" customHeight="1" x14ac:dyDescent="0.25">
      <c r="A50" s="182" t="s">
        <v>52</v>
      </c>
      <c r="B50" s="183"/>
      <c r="C50" s="183"/>
      <c r="D50" s="183"/>
      <c r="E50" s="183"/>
      <c r="F50" s="183"/>
      <c r="G50" s="183"/>
      <c r="H50" s="184"/>
      <c r="J50" s="39"/>
    </row>
    <row r="51" spans="1:10" s="94" customFormat="1" ht="78.75" customHeight="1" x14ac:dyDescent="0.25">
      <c r="A51" s="170">
        <v>12</v>
      </c>
      <c r="B51" s="104" t="s">
        <v>53</v>
      </c>
      <c r="C51" s="169" t="s">
        <v>15</v>
      </c>
      <c r="D51" s="169" t="s">
        <v>48</v>
      </c>
      <c r="E51" s="169">
        <v>0</v>
      </c>
      <c r="F51" s="117">
        <v>0</v>
      </c>
      <c r="G51" s="169">
        <v>0</v>
      </c>
      <c r="H51" s="119" t="s">
        <v>54</v>
      </c>
      <c r="I51" s="94" t="s">
        <v>17</v>
      </c>
      <c r="J51" s="39">
        <v>1</v>
      </c>
    </row>
    <row r="52" spans="1:10" s="91" customFormat="1" ht="13.5" hidden="1" customHeight="1" x14ac:dyDescent="0.25">
      <c r="A52" s="102"/>
      <c r="B52" s="101" t="s">
        <v>18</v>
      </c>
      <c r="C52" s="101"/>
      <c r="D52" s="101"/>
      <c r="E52" s="102"/>
      <c r="F52" s="106"/>
      <c r="G52" s="102"/>
      <c r="H52" s="134"/>
      <c r="I52" s="93"/>
      <c r="J52" s="125"/>
    </row>
    <row r="53" spans="1:10" s="91" customFormat="1" hidden="1" x14ac:dyDescent="0.25">
      <c r="A53" s="102"/>
      <c r="B53" s="122" t="s">
        <v>55</v>
      </c>
      <c r="C53" s="101"/>
      <c r="D53" s="101"/>
      <c r="E53" s="102">
        <v>0</v>
      </c>
      <c r="F53" s="106"/>
      <c r="G53" s="102">
        <v>0</v>
      </c>
      <c r="H53" s="102"/>
      <c r="I53" s="93"/>
      <c r="J53" s="125"/>
    </row>
    <row r="54" spans="1:10" s="91" customFormat="1" ht="16.5" hidden="1" customHeight="1" x14ac:dyDescent="0.25">
      <c r="A54" s="102"/>
      <c r="B54" s="122" t="s">
        <v>56</v>
      </c>
      <c r="C54" s="101"/>
      <c r="D54" s="101"/>
      <c r="E54" s="102">
        <v>188</v>
      </c>
      <c r="F54" s="106"/>
      <c r="G54" s="102">
        <v>206</v>
      </c>
      <c r="H54" s="102"/>
      <c r="I54" s="93"/>
      <c r="J54" s="125"/>
    </row>
    <row r="55" spans="1:10" s="94" customFormat="1" ht="68.25" customHeight="1" x14ac:dyDescent="0.25">
      <c r="A55" s="170">
        <v>13</v>
      </c>
      <c r="B55" s="98" t="s">
        <v>57</v>
      </c>
      <c r="C55" s="170" t="s">
        <v>58</v>
      </c>
      <c r="D55" s="169" t="s">
        <v>48</v>
      </c>
      <c r="E55" s="117">
        <v>5.4</v>
      </c>
      <c r="F55" s="117">
        <v>5.4</v>
      </c>
      <c r="G55" s="117">
        <v>5.4</v>
      </c>
      <c r="H55" s="119" t="s">
        <v>39</v>
      </c>
      <c r="I55" s="94" t="s">
        <v>17</v>
      </c>
      <c r="J55" s="39">
        <f>G55/F55</f>
        <v>1</v>
      </c>
    </row>
    <row r="56" spans="1:10" s="93" customFormat="1" ht="12" hidden="1" customHeight="1" x14ac:dyDescent="0.25">
      <c r="A56" s="102"/>
      <c r="B56" s="101" t="s">
        <v>18</v>
      </c>
      <c r="C56" s="101"/>
      <c r="D56" s="101"/>
      <c r="E56" s="102"/>
      <c r="F56" s="106"/>
      <c r="G56" s="102"/>
      <c r="H56" s="102"/>
      <c r="J56" s="129"/>
    </row>
    <row r="57" spans="1:10" s="91" customFormat="1" ht="59.25" hidden="1" customHeight="1" x14ac:dyDescent="0.25">
      <c r="A57" s="102"/>
      <c r="B57" s="122" t="s">
        <v>57</v>
      </c>
      <c r="C57" s="101"/>
      <c r="D57" s="101"/>
      <c r="E57" s="117">
        <v>5.4</v>
      </c>
      <c r="F57" s="123"/>
      <c r="G57" s="117">
        <v>5.4</v>
      </c>
      <c r="H57" s="102"/>
      <c r="I57" s="93"/>
      <c r="J57" s="125"/>
    </row>
    <row r="58" spans="1:10" s="91" customFormat="1" hidden="1" x14ac:dyDescent="0.25">
      <c r="A58" s="102"/>
      <c r="B58" s="101" t="s">
        <v>18</v>
      </c>
      <c r="C58" s="101"/>
      <c r="D58" s="101"/>
      <c r="E58" s="102"/>
      <c r="F58" s="106"/>
      <c r="G58" s="102"/>
      <c r="H58" s="102"/>
      <c r="I58" s="93"/>
      <c r="J58" s="125"/>
    </row>
    <row r="59" spans="1:10" s="91" customFormat="1" ht="60" hidden="1" x14ac:dyDescent="0.25">
      <c r="A59" s="102"/>
      <c r="B59" s="122" t="s">
        <v>59</v>
      </c>
      <c r="C59" s="101"/>
      <c r="D59" s="101"/>
      <c r="E59" s="106"/>
      <c r="F59" s="106"/>
      <c r="G59" s="106"/>
      <c r="H59" s="102"/>
      <c r="I59" s="93"/>
      <c r="J59" s="125"/>
    </row>
    <row r="60" spans="1:10" s="91" customFormat="1" hidden="1" x14ac:dyDescent="0.25">
      <c r="A60" s="102"/>
      <c r="B60" s="122" t="s">
        <v>60</v>
      </c>
      <c r="C60" s="101"/>
      <c r="D60" s="101"/>
      <c r="E60" s="106"/>
      <c r="F60" s="106"/>
      <c r="G60" s="106"/>
      <c r="H60" s="102"/>
      <c r="I60" s="93"/>
      <c r="J60" s="125"/>
    </row>
    <row r="61" spans="1:10" ht="93.75" customHeight="1" x14ac:dyDescent="0.25">
      <c r="A61" s="170">
        <v>14</v>
      </c>
      <c r="B61" s="98" t="s">
        <v>61</v>
      </c>
      <c r="C61" s="169" t="s">
        <v>62</v>
      </c>
      <c r="D61" s="99" t="s">
        <v>23</v>
      </c>
      <c r="E61" s="170">
        <v>10</v>
      </c>
      <c r="F61" s="169">
        <v>12</v>
      </c>
      <c r="G61" s="170">
        <v>12</v>
      </c>
      <c r="H61" s="104" t="s">
        <v>39</v>
      </c>
      <c r="I61" s="94" t="s">
        <v>17</v>
      </c>
      <c r="J61" s="39">
        <f>G61/F61</f>
        <v>1</v>
      </c>
    </row>
    <row r="62" spans="1:10" s="91" customFormat="1" ht="12" hidden="1" customHeight="1" x14ac:dyDescent="0.25">
      <c r="A62" s="102"/>
      <c r="B62" s="101" t="s">
        <v>18</v>
      </c>
      <c r="C62" s="101"/>
      <c r="D62" s="101"/>
      <c r="E62" s="102"/>
      <c r="F62" s="106"/>
      <c r="G62" s="102"/>
      <c r="H62" s="102"/>
      <c r="I62" s="93"/>
      <c r="J62" s="125"/>
    </row>
    <row r="63" spans="1:10" s="91" customFormat="1" ht="94.5" hidden="1" customHeight="1" x14ac:dyDescent="0.25">
      <c r="A63" s="102"/>
      <c r="B63" s="122" t="s">
        <v>61</v>
      </c>
      <c r="C63" s="101"/>
      <c r="D63" s="101"/>
      <c r="E63" s="169">
        <v>10</v>
      </c>
      <c r="F63" s="28">
        <v>12</v>
      </c>
      <c r="G63" s="169">
        <v>12</v>
      </c>
      <c r="H63" s="102"/>
      <c r="I63" s="93"/>
      <c r="J63" s="125"/>
    </row>
    <row r="64" spans="1:10" ht="73.5" customHeight="1" x14ac:dyDescent="0.25">
      <c r="A64" s="170">
        <v>15</v>
      </c>
      <c r="B64" s="104" t="s">
        <v>63</v>
      </c>
      <c r="C64" s="169" t="s">
        <v>15</v>
      </c>
      <c r="D64" s="99" t="s">
        <v>23</v>
      </c>
      <c r="E64" s="170">
        <v>61.8</v>
      </c>
      <c r="F64" s="117">
        <v>55</v>
      </c>
      <c r="G64" s="170">
        <v>67.599999999999994</v>
      </c>
      <c r="H64" s="119" t="s">
        <v>64</v>
      </c>
      <c r="I64" s="94" t="s">
        <v>17</v>
      </c>
      <c r="J64" s="39">
        <f>G64/F64</f>
        <v>1.229090909090909</v>
      </c>
    </row>
    <row r="65" spans="1:11" s="91" customFormat="1" ht="12" hidden="1" customHeight="1" x14ac:dyDescent="0.25">
      <c r="A65" s="102"/>
      <c r="B65" s="101" t="s">
        <v>18</v>
      </c>
      <c r="C65" s="101"/>
      <c r="D65" s="101"/>
      <c r="E65" s="102"/>
      <c r="F65" s="106"/>
      <c r="G65" s="102"/>
      <c r="H65" s="102"/>
      <c r="I65" s="93"/>
      <c r="J65" s="125"/>
    </row>
    <row r="66" spans="1:11" s="91" customFormat="1" ht="39" hidden="1" customHeight="1" x14ac:dyDescent="0.25">
      <c r="A66" s="102"/>
      <c r="B66" s="103" t="s">
        <v>65</v>
      </c>
      <c r="C66" s="101"/>
      <c r="D66" s="101"/>
      <c r="E66" s="102">
        <v>5757</v>
      </c>
      <c r="F66" s="106"/>
      <c r="G66" s="118">
        <v>5602</v>
      </c>
      <c r="H66" s="102"/>
      <c r="I66" s="93"/>
      <c r="J66" s="125"/>
    </row>
    <row r="67" spans="1:11" s="91" customFormat="1" ht="65.25" hidden="1" customHeight="1" x14ac:dyDescent="0.25">
      <c r="A67" s="102"/>
      <c r="B67" s="103" t="s">
        <v>66</v>
      </c>
      <c r="C67" s="101"/>
      <c r="D67" s="101"/>
      <c r="E67" s="102">
        <v>3560</v>
      </c>
      <c r="F67" s="106"/>
      <c r="G67" s="118">
        <v>3786</v>
      </c>
      <c r="H67" s="102"/>
      <c r="I67" s="93"/>
      <c r="J67" s="125"/>
    </row>
    <row r="68" spans="1:11" ht="81" customHeight="1" x14ac:dyDescent="0.25">
      <c r="A68" s="170">
        <v>16</v>
      </c>
      <c r="B68" s="98" t="s">
        <v>67</v>
      </c>
      <c r="C68" s="169" t="s">
        <v>15</v>
      </c>
      <c r="D68" s="99" t="s">
        <v>16</v>
      </c>
      <c r="E68" s="130">
        <v>45</v>
      </c>
      <c r="F68" s="117">
        <v>70</v>
      </c>
      <c r="G68" s="130">
        <v>26.7</v>
      </c>
      <c r="H68" s="104" t="s">
        <v>616</v>
      </c>
      <c r="I68" s="94" t="s">
        <v>17</v>
      </c>
      <c r="J68" s="39">
        <f>G68/F68</f>
        <v>0.38142857142857139</v>
      </c>
    </row>
    <row r="69" spans="1:11" s="91" customFormat="1" ht="12.75" hidden="1" customHeight="1" x14ac:dyDescent="0.25">
      <c r="A69" s="102"/>
      <c r="B69" s="101" t="s">
        <v>18</v>
      </c>
      <c r="C69" s="101"/>
      <c r="D69" s="101"/>
      <c r="E69" s="118"/>
      <c r="F69" s="106"/>
      <c r="G69" s="118"/>
      <c r="H69" s="102"/>
      <c r="I69" s="93"/>
      <c r="J69" s="125"/>
    </row>
    <row r="70" spans="1:11" s="91" customFormat="1" ht="36" hidden="1" x14ac:dyDescent="0.25">
      <c r="A70" s="102"/>
      <c r="B70" s="107" t="s">
        <v>68</v>
      </c>
      <c r="C70" s="103"/>
      <c r="D70" s="103"/>
      <c r="E70" s="118">
        <v>2588</v>
      </c>
      <c r="F70" s="106"/>
      <c r="G70" s="118">
        <v>1500</v>
      </c>
      <c r="H70" s="102"/>
      <c r="I70" s="93"/>
      <c r="J70" s="125"/>
    </row>
    <row r="71" spans="1:11" s="91" customFormat="1" ht="24" hidden="1" x14ac:dyDescent="0.25">
      <c r="A71" s="102"/>
      <c r="B71" s="122" t="s">
        <v>69</v>
      </c>
      <c r="C71" s="103"/>
      <c r="D71" s="103"/>
      <c r="E71" s="118">
        <v>5757</v>
      </c>
      <c r="F71" s="106"/>
      <c r="G71" s="118">
        <v>5602</v>
      </c>
      <c r="H71" s="102"/>
      <c r="I71" s="93"/>
      <c r="J71" s="125"/>
    </row>
    <row r="72" spans="1:11" ht="86.25" customHeight="1" x14ac:dyDescent="0.25">
      <c r="A72" s="170">
        <v>17</v>
      </c>
      <c r="B72" s="104" t="s">
        <v>70</v>
      </c>
      <c r="C72" s="169" t="s">
        <v>71</v>
      </c>
      <c r="D72" s="99" t="s">
        <v>23</v>
      </c>
      <c r="E72" s="118">
        <v>183</v>
      </c>
      <c r="F72" s="169">
        <v>190</v>
      </c>
      <c r="G72" s="118">
        <v>190</v>
      </c>
      <c r="H72" s="104" t="s">
        <v>39</v>
      </c>
      <c r="I72" s="94" t="s">
        <v>17</v>
      </c>
      <c r="J72" s="39">
        <f>G72/F72</f>
        <v>1</v>
      </c>
    </row>
    <row r="73" spans="1:11" s="91" customFormat="1" ht="21.75" hidden="1" customHeight="1" x14ac:dyDescent="0.25">
      <c r="A73" s="102"/>
      <c r="B73" s="101" t="s">
        <v>18</v>
      </c>
      <c r="C73" s="101"/>
      <c r="D73" s="101"/>
      <c r="E73" s="102"/>
      <c r="F73" s="106"/>
      <c r="G73" s="102"/>
      <c r="H73" s="102"/>
      <c r="I73" s="93"/>
      <c r="J73" s="125"/>
    </row>
    <row r="74" spans="1:11" s="91" customFormat="1" ht="66" hidden="1" customHeight="1" x14ac:dyDescent="0.25">
      <c r="A74" s="102"/>
      <c r="B74" s="103" t="s">
        <v>72</v>
      </c>
      <c r="C74" s="101"/>
      <c r="D74" s="101"/>
      <c r="E74" s="118">
        <v>183</v>
      </c>
      <c r="F74" s="106"/>
      <c r="G74" s="118">
        <v>190</v>
      </c>
      <c r="H74" s="104"/>
      <c r="I74" s="93"/>
      <c r="J74" s="125"/>
    </row>
    <row r="75" spans="1:11" ht="55.5" customHeight="1" x14ac:dyDescent="0.25">
      <c r="A75" s="170">
        <v>18</v>
      </c>
      <c r="B75" s="104" t="s">
        <v>73</v>
      </c>
      <c r="C75" s="169" t="s">
        <v>71</v>
      </c>
      <c r="D75" s="99" t="s">
        <v>16</v>
      </c>
      <c r="E75" s="170">
        <v>78</v>
      </c>
      <c r="F75" s="169">
        <v>70</v>
      </c>
      <c r="G75" s="170">
        <v>75</v>
      </c>
      <c r="H75" s="119" t="s">
        <v>64</v>
      </c>
      <c r="I75" s="94" t="s">
        <v>17</v>
      </c>
      <c r="J75" s="39">
        <f>G75/F75</f>
        <v>1.0714285714285714</v>
      </c>
    </row>
    <row r="76" spans="1:11" s="91" customFormat="1" ht="15.75" hidden="1" customHeight="1" x14ac:dyDescent="0.25">
      <c r="A76" s="102"/>
      <c r="B76" s="101" t="s">
        <v>18</v>
      </c>
      <c r="C76" s="101"/>
      <c r="D76" s="101"/>
      <c r="E76" s="102"/>
      <c r="F76" s="106"/>
      <c r="G76" s="102"/>
      <c r="H76" s="102"/>
      <c r="I76" s="93"/>
      <c r="J76" s="125"/>
    </row>
    <row r="77" spans="1:11" s="91" customFormat="1" ht="54.75" hidden="1" customHeight="1" x14ac:dyDescent="0.25">
      <c r="A77" s="102"/>
      <c r="B77" s="103" t="s">
        <v>73</v>
      </c>
      <c r="C77" s="101"/>
      <c r="D77" s="101"/>
      <c r="E77" s="102">
        <v>78</v>
      </c>
      <c r="F77" s="106"/>
      <c r="G77" s="102">
        <v>75</v>
      </c>
      <c r="H77" s="102"/>
      <c r="I77" s="93"/>
      <c r="J77" s="125"/>
    </row>
    <row r="78" spans="1:11" ht="57" customHeight="1" x14ac:dyDescent="0.25">
      <c r="A78" s="170">
        <v>19</v>
      </c>
      <c r="B78" s="104" t="s">
        <v>74</v>
      </c>
      <c r="C78" s="169" t="s">
        <v>71</v>
      </c>
      <c r="D78" s="99" t="s">
        <v>23</v>
      </c>
      <c r="E78" s="130">
        <v>276</v>
      </c>
      <c r="F78" s="110">
        <v>240</v>
      </c>
      <c r="G78" s="130">
        <v>301</v>
      </c>
      <c r="H78" s="131" t="s">
        <v>75</v>
      </c>
      <c r="I78" s="141" t="s">
        <v>17</v>
      </c>
      <c r="J78" s="142">
        <f>G78/F78</f>
        <v>1.2541666666666667</v>
      </c>
      <c r="K78" s="143"/>
    </row>
    <row r="79" spans="1:11" s="91" customFormat="1" ht="15.75" hidden="1" customHeight="1" x14ac:dyDescent="0.25">
      <c r="A79" s="102"/>
      <c r="B79" s="101" t="s">
        <v>18</v>
      </c>
      <c r="C79" s="101"/>
      <c r="D79" s="101"/>
      <c r="E79" s="132"/>
      <c r="F79" s="106"/>
      <c r="G79" s="176"/>
      <c r="H79" s="102"/>
      <c r="I79" s="93"/>
      <c r="J79" s="125"/>
    </row>
    <row r="80" spans="1:11" s="91" customFormat="1" ht="57" hidden="1" customHeight="1" x14ac:dyDescent="0.25">
      <c r="A80" s="102"/>
      <c r="B80" s="103" t="s">
        <v>74</v>
      </c>
      <c r="C80" s="101"/>
      <c r="D80" s="101"/>
      <c r="E80" s="133">
        <v>348</v>
      </c>
      <c r="F80" s="106"/>
      <c r="G80" s="177">
        <v>301</v>
      </c>
      <c r="H80" s="102"/>
      <c r="I80" s="93"/>
      <c r="J80" s="125"/>
    </row>
    <row r="81" spans="1:10" s="91" customFormat="1" hidden="1" x14ac:dyDescent="0.25">
      <c r="A81" s="102"/>
      <c r="B81" s="101" t="s">
        <v>18</v>
      </c>
      <c r="C81" s="101"/>
      <c r="D81" s="101"/>
      <c r="E81" s="132"/>
      <c r="F81" s="106"/>
      <c r="G81" s="132"/>
      <c r="H81" s="102"/>
      <c r="I81" s="93"/>
      <c r="J81" s="125"/>
    </row>
    <row r="82" spans="1:10" s="91" customFormat="1" ht="75.75" hidden="1" customHeight="1" x14ac:dyDescent="0.25">
      <c r="A82" s="102"/>
      <c r="B82" s="107" t="s">
        <v>76</v>
      </c>
      <c r="C82" s="101"/>
      <c r="D82" s="101"/>
      <c r="E82" s="132">
        <v>0.12</v>
      </c>
      <c r="F82" s="106"/>
      <c r="G82" s="132">
        <v>0</v>
      </c>
      <c r="H82" s="102"/>
      <c r="I82" s="93"/>
      <c r="J82" s="125"/>
    </row>
    <row r="83" spans="1:10" ht="15" customHeight="1" x14ac:dyDescent="0.25">
      <c r="A83" s="182" t="s">
        <v>77</v>
      </c>
      <c r="B83" s="183"/>
      <c r="C83" s="183"/>
      <c r="D83" s="183"/>
      <c r="E83" s="183"/>
      <c r="F83" s="183"/>
      <c r="G83" s="183"/>
      <c r="H83" s="184"/>
    </row>
    <row r="84" spans="1:10" ht="57.75" customHeight="1" x14ac:dyDescent="0.25">
      <c r="A84" s="170">
        <v>20</v>
      </c>
      <c r="B84" s="104" t="s">
        <v>78</v>
      </c>
      <c r="C84" s="169" t="s">
        <v>15</v>
      </c>
      <c r="D84" s="99" t="s">
        <v>23</v>
      </c>
      <c r="E84" s="170">
        <v>95.1</v>
      </c>
      <c r="F84" s="170">
        <v>97</v>
      </c>
      <c r="G84" s="170">
        <v>97</v>
      </c>
      <c r="H84" s="104" t="s">
        <v>39</v>
      </c>
      <c r="I84" s="94" t="s">
        <v>17</v>
      </c>
      <c r="J84" s="39">
        <f t="shared" ref="J84" si="1">G84/F84</f>
        <v>1</v>
      </c>
    </row>
    <row r="85" spans="1:10" s="91" customFormat="1" ht="17.25" hidden="1" customHeight="1" x14ac:dyDescent="0.25">
      <c r="A85" s="102"/>
      <c r="B85" s="101" t="s">
        <v>18</v>
      </c>
      <c r="C85" s="101"/>
      <c r="D85" s="101"/>
      <c r="E85" s="102"/>
      <c r="F85" s="102"/>
      <c r="G85" s="102"/>
      <c r="H85" s="119"/>
      <c r="I85" s="93"/>
      <c r="J85" s="125"/>
    </row>
    <row r="86" spans="1:10" s="91" customFormat="1" ht="28.5" hidden="1" customHeight="1" x14ac:dyDescent="0.25">
      <c r="A86" s="102"/>
      <c r="B86" s="103" t="s">
        <v>79</v>
      </c>
      <c r="C86" s="101"/>
      <c r="D86" s="101"/>
      <c r="E86" s="102">
        <v>5499</v>
      </c>
      <c r="F86" s="134"/>
      <c r="G86" s="102">
        <v>5420</v>
      </c>
      <c r="H86" s="119"/>
      <c r="I86" s="93"/>
      <c r="J86" s="125"/>
    </row>
    <row r="87" spans="1:10" s="91" customFormat="1" ht="21" hidden="1" customHeight="1" x14ac:dyDescent="0.25">
      <c r="A87" s="102"/>
      <c r="B87" s="103" t="s">
        <v>80</v>
      </c>
      <c r="C87" s="101"/>
      <c r="D87" s="101"/>
      <c r="E87" s="102">
        <v>5783</v>
      </c>
      <c r="F87" s="134"/>
      <c r="G87" s="102">
        <v>5588</v>
      </c>
      <c r="H87" s="119"/>
      <c r="I87" s="93"/>
      <c r="J87" s="125"/>
    </row>
    <row r="88" spans="1:10" ht="102.75" customHeight="1" x14ac:dyDescent="0.25">
      <c r="A88" s="170">
        <v>21</v>
      </c>
      <c r="B88" s="104" t="s">
        <v>81</v>
      </c>
      <c r="C88" s="169" t="s">
        <v>15</v>
      </c>
      <c r="D88" s="99" t="s">
        <v>23</v>
      </c>
      <c r="E88" s="170">
        <v>60</v>
      </c>
      <c r="F88" s="117">
        <v>60</v>
      </c>
      <c r="G88" s="170">
        <v>65.5</v>
      </c>
      <c r="H88" s="104" t="s">
        <v>619</v>
      </c>
      <c r="I88" s="94" t="s">
        <v>17</v>
      </c>
      <c r="J88" s="39">
        <f>G88/F88</f>
        <v>1.0916666666666666</v>
      </c>
    </row>
    <row r="89" spans="1:10" s="91" customFormat="1" ht="21" hidden="1" customHeight="1" x14ac:dyDescent="0.25">
      <c r="A89" s="102"/>
      <c r="B89" s="101" t="s">
        <v>18</v>
      </c>
      <c r="C89" s="101"/>
      <c r="D89" s="101"/>
      <c r="E89" s="102"/>
      <c r="F89" s="106"/>
      <c r="G89" s="102"/>
      <c r="H89" s="102"/>
      <c r="I89" s="93"/>
      <c r="J89" s="125"/>
    </row>
    <row r="90" spans="1:10" s="91" customFormat="1" ht="66.75" hidden="1" customHeight="1" x14ac:dyDescent="0.25">
      <c r="A90" s="102"/>
      <c r="B90" s="155" t="s">
        <v>620</v>
      </c>
      <c r="C90" s="113"/>
      <c r="D90" s="113"/>
      <c r="E90" s="118">
        <v>18</v>
      </c>
      <c r="F90" s="156">
        <v>18</v>
      </c>
      <c r="G90" s="118">
        <v>19</v>
      </c>
      <c r="H90" s="102"/>
      <c r="I90" s="93"/>
      <c r="J90" s="125"/>
    </row>
    <row r="91" spans="1:10" s="91" customFormat="1" ht="21" hidden="1" customHeight="1" x14ac:dyDescent="0.25">
      <c r="A91" s="102"/>
      <c r="B91" s="155" t="s">
        <v>621</v>
      </c>
      <c r="C91" s="113"/>
      <c r="D91" s="113"/>
      <c r="E91" s="118">
        <v>30</v>
      </c>
      <c r="F91" s="156">
        <v>30</v>
      </c>
      <c r="G91" s="118">
        <v>29</v>
      </c>
      <c r="H91" s="102"/>
      <c r="I91" s="93"/>
      <c r="J91" s="125"/>
    </row>
    <row r="92" spans="1:10" ht="65.25" customHeight="1" x14ac:dyDescent="0.25">
      <c r="A92" s="135" t="s">
        <v>277</v>
      </c>
      <c r="B92" s="119" t="s">
        <v>84</v>
      </c>
      <c r="C92" s="169" t="s">
        <v>62</v>
      </c>
      <c r="D92" s="99" t="s">
        <v>23</v>
      </c>
      <c r="E92" s="170">
        <v>15</v>
      </c>
      <c r="F92" s="28">
        <v>18</v>
      </c>
      <c r="G92" s="170">
        <v>19</v>
      </c>
      <c r="H92" s="104" t="s">
        <v>82</v>
      </c>
      <c r="I92" s="94" t="s">
        <v>17</v>
      </c>
      <c r="J92" s="39">
        <f>G92/F92</f>
        <v>1.0555555555555556</v>
      </c>
    </row>
    <row r="93" spans="1:10" s="91" customFormat="1" hidden="1" x14ac:dyDescent="0.25">
      <c r="A93" s="102"/>
      <c r="B93" s="101" t="s">
        <v>18</v>
      </c>
      <c r="C93" s="101"/>
      <c r="D93" s="101"/>
      <c r="E93" s="102"/>
      <c r="F93" s="106"/>
      <c r="G93" s="102"/>
      <c r="H93" s="102"/>
      <c r="I93" s="93"/>
      <c r="J93" s="125"/>
    </row>
    <row r="94" spans="1:10" s="91" customFormat="1" ht="39" hidden="1" customHeight="1" x14ac:dyDescent="0.25">
      <c r="A94" s="102"/>
      <c r="B94" s="122" t="s">
        <v>85</v>
      </c>
      <c r="C94" s="101"/>
      <c r="D94" s="101"/>
      <c r="E94" s="102">
        <v>15</v>
      </c>
      <c r="F94" s="106">
        <v>18</v>
      </c>
      <c r="G94" s="102">
        <v>19</v>
      </c>
      <c r="H94" s="102"/>
      <c r="I94" s="93"/>
      <c r="J94" s="125"/>
    </row>
    <row r="95" spans="1:10" ht="78" customHeight="1" x14ac:dyDescent="0.25">
      <c r="A95" s="135" t="s">
        <v>281</v>
      </c>
      <c r="B95" s="119" t="s">
        <v>87</v>
      </c>
      <c r="C95" s="169" t="s">
        <v>62</v>
      </c>
      <c r="D95" s="99" t="s">
        <v>16</v>
      </c>
      <c r="E95" s="170">
        <v>13</v>
      </c>
      <c r="F95" s="28">
        <v>11</v>
      </c>
      <c r="G95" s="170">
        <v>11</v>
      </c>
      <c r="H95" s="104" t="s">
        <v>39</v>
      </c>
      <c r="I95" s="94" t="s">
        <v>17</v>
      </c>
      <c r="J95" s="39">
        <f>G95/F95</f>
        <v>1</v>
      </c>
    </row>
    <row r="96" spans="1:10" s="91" customFormat="1" ht="15" hidden="1" customHeight="1" x14ac:dyDescent="0.25">
      <c r="A96" s="102"/>
      <c r="B96" s="101" t="s">
        <v>18</v>
      </c>
      <c r="C96" s="101"/>
      <c r="D96" s="101"/>
      <c r="E96" s="102"/>
      <c r="F96" s="106"/>
      <c r="G96" s="102"/>
      <c r="H96" s="102"/>
      <c r="I96" s="93"/>
      <c r="J96" s="125"/>
    </row>
    <row r="97" spans="1:10" s="91" customFormat="1" ht="105" hidden="1" customHeight="1" x14ac:dyDescent="0.25">
      <c r="A97" s="102"/>
      <c r="B97" s="122" t="s">
        <v>88</v>
      </c>
      <c r="C97" s="101"/>
      <c r="D97" s="101"/>
      <c r="E97" s="102">
        <v>13</v>
      </c>
      <c r="F97" s="106"/>
      <c r="G97" s="102">
        <v>11</v>
      </c>
      <c r="H97" s="102"/>
      <c r="I97" s="93"/>
      <c r="J97" s="125"/>
    </row>
    <row r="98" spans="1:10" ht="32.25" customHeight="1" x14ac:dyDescent="0.25">
      <c r="A98" s="170">
        <v>24</v>
      </c>
      <c r="B98" s="119" t="s">
        <v>89</v>
      </c>
      <c r="C98" s="169" t="s">
        <v>15</v>
      </c>
      <c r="D98" s="136" t="s">
        <v>23</v>
      </c>
      <c r="E98" s="170">
        <v>96.7</v>
      </c>
      <c r="F98" s="108">
        <v>100</v>
      </c>
      <c r="G98" s="137">
        <v>100</v>
      </c>
      <c r="H98" s="119" t="s">
        <v>39</v>
      </c>
      <c r="I98" s="94" t="s">
        <v>17</v>
      </c>
      <c r="J98" s="39">
        <f>G98/F98</f>
        <v>1</v>
      </c>
    </row>
    <row r="99" spans="1:10" s="91" customFormat="1" hidden="1" x14ac:dyDescent="0.25">
      <c r="A99" s="102"/>
      <c r="B99" s="101" t="s">
        <v>18</v>
      </c>
      <c r="C99" s="101"/>
      <c r="D99" s="101"/>
      <c r="E99" s="102"/>
      <c r="F99" s="123"/>
      <c r="G99" s="102"/>
      <c r="H99" s="102"/>
      <c r="I99" s="93"/>
      <c r="J99" s="125"/>
    </row>
    <row r="100" spans="1:10" s="91" customFormat="1" ht="51.75" hidden="1" customHeight="1" x14ac:dyDescent="0.25">
      <c r="A100" s="102"/>
      <c r="B100" s="122" t="s">
        <v>90</v>
      </c>
      <c r="C100" s="101"/>
      <c r="D100" s="101"/>
      <c r="E100" s="102">
        <v>29</v>
      </c>
      <c r="F100" s="106">
        <v>30</v>
      </c>
      <c r="G100" s="102">
        <v>29</v>
      </c>
      <c r="H100" s="102"/>
      <c r="I100" s="93"/>
      <c r="J100" s="125"/>
    </row>
    <row r="101" spans="1:10" s="91" customFormat="1" ht="24" hidden="1" customHeight="1" x14ac:dyDescent="0.25">
      <c r="A101" s="102"/>
      <c r="B101" s="122" t="s">
        <v>91</v>
      </c>
      <c r="C101" s="101"/>
      <c r="D101" s="101"/>
      <c r="E101" s="102">
        <v>30</v>
      </c>
      <c r="F101" s="106">
        <v>30</v>
      </c>
      <c r="G101" s="102">
        <v>29</v>
      </c>
      <c r="H101" s="102"/>
      <c r="I101" s="93"/>
      <c r="J101" s="125"/>
    </row>
    <row r="102" spans="1:10" ht="55.5" customHeight="1" x14ac:dyDescent="0.25">
      <c r="A102" s="170">
        <v>25</v>
      </c>
      <c r="B102" s="98" t="s">
        <v>92</v>
      </c>
      <c r="C102" s="169" t="s">
        <v>15</v>
      </c>
      <c r="D102" s="99" t="s">
        <v>23</v>
      </c>
      <c r="E102" s="170">
        <v>13.3</v>
      </c>
      <c r="F102" s="108">
        <v>26.7</v>
      </c>
      <c r="G102" s="170">
        <v>13.8</v>
      </c>
      <c r="H102" s="119" t="s">
        <v>631</v>
      </c>
      <c r="I102" s="94" t="s">
        <v>32</v>
      </c>
      <c r="J102" s="39">
        <f>G102/F102</f>
        <v>0.5168539325842697</v>
      </c>
    </row>
    <row r="103" spans="1:10" s="91" customFormat="1" hidden="1" x14ac:dyDescent="0.25">
      <c r="A103" s="102"/>
      <c r="B103" s="101" t="s">
        <v>18</v>
      </c>
      <c r="C103" s="101"/>
      <c r="D103" s="101"/>
      <c r="E103" s="102"/>
      <c r="F103" s="123"/>
      <c r="G103" s="102"/>
      <c r="H103" s="102"/>
      <c r="I103" s="93"/>
      <c r="J103" s="125"/>
    </row>
    <row r="104" spans="1:10" s="91" customFormat="1" ht="41.25" hidden="1" customHeight="1" x14ac:dyDescent="0.25">
      <c r="A104" s="102"/>
      <c r="B104" s="122" t="s">
        <v>622</v>
      </c>
      <c r="C104" s="101"/>
      <c r="D104" s="101"/>
      <c r="E104" s="102">
        <v>4</v>
      </c>
      <c r="F104" s="106">
        <v>8</v>
      </c>
      <c r="G104" s="102">
        <v>4</v>
      </c>
      <c r="H104" s="102"/>
      <c r="I104" s="93"/>
      <c r="J104" s="125"/>
    </row>
    <row r="105" spans="1:10" s="91" customFormat="1" hidden="1" x14ac:dyDescent="0.25">
      <c r="A105" s="102"/>
      <c r="B105" s="122" t="s">
        <v>91</v>
      </c>
      <c r="C105" s="101"/>
      <c r="D105" s="101"/>
      <c r="E105" s="102">
        <v>30</v>
      </c>
      <c r="F105" s="106">
        <v>30</v>
      </c>
      <c r="G105" s="102">
        <v>29</v>
      </c>
      <c r="H105" s="102"/>
      <c r="I105" s="93"/>
      <c r="J105" s="125"/>
    </row>
    <row r="106" spans="1:10" ht="117" customHeight="1" x14ac:dyDescent="0.25">
      <c r="A106" s="135" t="s">
        <v>289</v>
      </c>
      <c r="B106" s="98" t="s">
        <v>94</v>
      </c>
      <c r="C106" s="169" t="s">
        <v>62</v>
      </c>
      <c r="D106" s="99" t="s">
        <v>16</v>
      </c>
      <c r="E106" s="170">
        <v>15</v>
      </c>
      <c r="F106" s="28">
        <v>2</v>
      </c>
      <c r="G106" s="170">
        <v>8</v>
      </c>
      <c r="H106" s="104" t="s">
        <v>95</v>
      </c>
      <c r="I106" s="94" t="s">
        <v>17</v>
      </c>
      <c r="J106" s="39">
        <f>G106/F106</f>
        <v>4</v>
      </c>
    </row>
    <row r="107" spans="1:10" s="91" customFormat="1" hidden="1" x14ac:dyDescent="0.25">
      <c r="A107" s="138"/>
      <c r="B107" s="101" t="s">
        <v>18</v>
      </c>
      <c r="C107" s="101"/>
      <c r="D107" s="101"/>
      <c r="E107" s="102"/>
      <c r="F107" s="106"/>
      <c r="G107" s="102"/>
      <c r="H107" s="102"/>
      <c r="I107" s="93"/>
      <c r="J107" s="125"/>
    </row>
    <row r="108" spans="1:10" s="91" customFormat="1" ht="43.5" hidden="1" customHeight="1" x14ac:dyDescent="0.25">
      <c r="A108" s="138"/>
      <c r="B108" s="122" t="s">
        <v>96</v>
      </c>
      <c r="C108" s="101"/>
      <c r="D108" s="101"/>
      <c r="E108" s="102">
        <v>15</v>
      </c>
      <c r="F108" s="106"/>
      <c r="G108" s="102">
        <v>8</v>
      </c>
      <c r="H108" s="102"/>
      <c r="I108" s="93"/>
      <c r="J108" s="125"/>
    </row>
    <row r="109" spans="1:10" s="91" customFormat="1" hidden="1" x14ac:dyDescent="0.25">
      <c r="A109" s="138"/>
      <c r="B109" s="101" t="s">
        <v>18</v>
      </c>
      <c r="C109" s="101"/>
      <c r="D109" s="101"/>
      <c r="E109" s="170"/>
      <c r="F109" s="28"/>
      <c r="G109" s="102"/>
      <c r="H109" s="102"/>
      <c r="I109" s="93"/>
      <c r="J109" s="125"/>
    </row>
    <row r="110" spans="1:10" s="91" customFormat="1" ht="57" hidden="1" customHeight="1" x14ac:dyDescent="0.25">
      <c r="A110" s="138"/>
      <c r="B110" s="122" t="s">
        <v>98</v>
      </c>
      <c r="C110" s="101"/>
      <c r="D110" s="101"/>
      <c r="E110" s="170">
        <v>0</v>
      </c>
      <c r="F110" s="28">
        <v>0</v>
      </c>
      <c r="G110" s="102">
        <v>0</v>
      </c>
      <c r="H110" s="102"/>
      <c r="I110" s="93"/>
      <c r="J110" s="125"/>
    </row>
    <row r="111" spans="1:10" ht="90" customHeight="1" x14ac:dyDescent="0.25">
      <c r="A111" s="135" t="s">
        <v>293</v>
      </c>
      <c r="B111" s="98" t="s">
        <v>100</v>
      </c>
      <c r="C111" s="169" t="s">
        <v>62</v>
      </c>
      <c r="D111" s="99" t="s">
        <v>23</v>
      </c>
      <c r="E111" s="170">
        <v>5</v>
      </c>
      <c r="F111" s="28" t="s">
        <v>101</v>
      </c>
      <c r="G111" s="170">
        <v>7</v>
      </c>
      <c r="H111" s="104" t="s">
        <v>636</v>
      </c>
      <c r="I111" s="94" t="s">
        <v>17</v>
      </c>
      <c r="J111" s="39">
        <f>7/1</f>
        <v>7</v>
      </c>
    </row>
    <row r="112" spans="1:10" s="91" customFormat="1" hidden="1" x14ac:dyDescent="0.25">
      <c r="A112" s="138"/>
      <c r="B112" s="101" t="s">
        <v>18</v>
      </c>
      <c r="C112" s="101"/>
      <c r="D112" s="101"/>
      <c r="E112" s="102"/>
      <c r="F112" s="106"/>
      <c r="G112" s="102"/>
      <c r="H112" s="102"/>
      <c r="I112" s="93"/>
      <c r="J112" s="125"/>
    </row>
    <row r="113" spans="1:12" s="91" customFormat="1" ht="29.25" hidden="1" customHeight="1" x14ac:dyDescent="0.25">
      <c r="A113" s="138"/>
      <c r="B113" s="122" t="s">
        <v>102</v>
      </c>
      <c r="C113" s="169"/>
      <c r="D113" s="169"/>
      <c r="E113" s="102">
        <v>5</v>
      </c>
      <c r="F113" s="106"/>
      <c r="G113" s="102">
        <v>7</v>
      </c>
      <c r="H113" s="102"/>
      <c r="I113" s="93"/>
      <c r="J113" s="125"/>
    </row>
    <row r="114" spans="1:12" ht="46.5" customHeight="1" x14ac:dyDescent="0.25">
      <c r="A114" s="135" t="s">
        <v>93</v>
      </c>
      <c r="B114" s="98" t="s">
        <v>104</v>
      </c>
      <c r="C114" s="169" t="s">
        <v>62</v>
      </c>
      <c r="D114" s="169" t="s">
        <v>48</v>
      </c>
      <c r="E114" s="170">
        <v>3</v>
      </c>
      <c r="F114" s="28">
        <v>3</v>
      </c>
      <c r="G114" s="170">
        <v>3</v>
      </c>
      <c r="H114" s="104" t="s">
        <v>39</v>
      </c>
      <c r="I114" s="94" t="s">
        <v>17</v>
      </c>
      <c r="J114" s="39">
        <f>G114/F114</f>
        <v>1</v>
      </c>
    </row>
    <row r="115" spans="1:12" ht="29.25" customHeight="1" x14ac:dyDescent="0.25">
      <c r="A115" s="135" t="s">
        <v>97</v>
      </c>
      <c r="B115" s="98" t="s">
        <v>106</v>
      </c>
      <c r="C115" s="169"/>
      <c r="D115" s="99" t="s">
        <v>23</v>
      </c>
      <c r="E115" s="170">
        <v>2</v>
      </c>
      <c r="F115" s="28">
        <v>4</v>
      </c>
      <c r="G115" s="170">
        <v>4</v>
      </c>
      <c r="H115" s="104" t="s">
        <v>39</v>
      </c>
      <c r="I115" s="94" t="s">
        <v>17</v>
      </c>
      <c r="J115" s="39">
        <f>G115/F115</f>
        <v>1</v>
      </c>
    </row>
    <row r="116" spans="1:12" ht="54.75" customHeight="1" x14ac:dyDescent="0.25">
      <c r="A116" s="135" t="s">
        <v>99</v>
      </c>
      <c r="B116" s="98" t="s">
        <v>108</v>
      </c>
      <c r="C116" s="169"/>
      <c r="D116" s="99" t="s">
        <v>23</v>
      </c>
      <c r="E116" s="170">
        <v>0</v>
      </c>
      <c r="F116" s="28">
        <v>2</v>
      </c>
      <c r="G116" s="170">
        <v>2</v>
      </c>
      <c r="H116" s="104" t="s">
        <v>39</v>
      </c>
      <c r="I116" s="94" t="s">
        <v>17</v>
      </c>
      <c r="J116" s="39">
        <f>G116/F116</f>
        <v>1</v>
      </c>
    </row>
    <row r="117" spans="1:12" ht="24" x14ac:dyDescent="0.25">
      <c r="A117" s="135" t="s">
        <v>103</v>
      </c>
      <c r="B117" s="98" t="s">
        <v>110</v>
      </c>
      <c r="C117" s="169"/>
      <c r="D117" s="99" t="s">
        <v>23</v>
      </c>
      <c r="E117" s="170">
        <v>0</v>
      </c>
      <c r="F117" s="28">
        <v>1</v>
      </c>
      <c r="G117" s="170">
        <v>1</v>
      </c>
      <c r="H117" s="104" t="s">
        <v>39</v>
      </c>
      <c r="I117" s="94" t="s">
        <v>17</v>
      </c>
      <c r="J117" s="39">
        <f>G117/F117</f>
        <v>1</v>
      </c>
    </row>
    <row r="118" spans="1:12" s="95" customFormat="1" ht="15" customHeight="1" x14ac:dyDescent="0.25">
      <c r="A118" s="185" t="s">
        <v>111</v>
      </c>
      <c r="B118" s="186"/>
      <c r="C118" s="186"/>
      <c r="D118" s="186"/>
      <c r="E118" s="186"/>
      <c r="F118" s="186"/>
      <c r="G118" s="186"/>
      <c r="H118" s="187"/>
      <c r="I118" s="178"/>
      <c r="J118" s="39"/>
    </row>
    <row r="119" spans="1:12" ht="15.75" customHeight="1" x14ac:dyDescent="0.25">
      <c r="A119" s="182" t="s">
        <v>112</v>
      </c>
      <c r="B119" s="183"/>
      <c r="C119" s="183"/>
      <c r="D119" s="183"/>
      <c r="E119" s="183"/>
      <c r="F119" s="183"/>
      <c r="G119" s="183"/>
      <c r="H119" s="184"/>
    </row>
    <row r="120" spans="1:12" ht="105" customHeight="1" x14ac:dyDescent="0.25">
      <c r="A120" s="170">
        <v>32</v>
      </c>
      <c r="B120" s="104" t="s">
        <v>113</v>
      </c>
      <c r="C120" s="169" t="s">
        <v>71</v>
      </c>
      <c r="D120" s="99" t="s">
        <v>16</v>
      </c>
      <c r="E120" s="170">
        <v>3077</v>
      </c>
      <c r="F120" s="169">
        <v>2890</v>
      </c>
      <c r="G120" s="170">
        <v>2662</v>
      </c>
      <c r="H120" s="104" t="s">
        <v>617</v>
      </c>
      <c r="I120" s="94" t="s">
        <v>32</v>
      </c>
      <c r="J120" s="39">
        <f t="shared" ref="J120" si="2">G120/F120</f>
        <v>0.92110726643598617</v>
      </c>
    </row>
    <row r="121" spans="1:12" s="91" customFormat="1" ht="15.75" hidden="1" customHeight="1" x14ac:dyDescent="0.25">
      <c r="A121" s="102"/>
      <c r="B121" s="101" t="s">
        <v>18</v>
      </c>
      <c r="C121" s="101"/>
      <c r="D121" s="101"/>
      <c r="E121" s="102"/>
      <c r="F121" s="106"/>
      <c r="G121" s="102"/>
      <c r="H121" s="103"/>
      <c r="I121" s="93"/>
      <c r="J121" s="125"/>
    </row>
    <row r="122" spans="1:12" s="91" customFormat="1" ht="38.25" hidden="1" customHeight="1" x14ac:dyDescent="0.25">
      <c r="A122" s="102"/>
      <c r="B122" s="139" t="s">
        <v>114</v>
      </c>
      <c r="C122" s="101"/>
      <c r="D122" s="101"/>
      <c r="E122" s="102">
        <v>3077</v>
      </c>
      <c r="F122" s="106"/>
      <c r="G122" s="102">
        <v>2662</v>
      </c>
      <c r="H122" s="134"/>
      <c r="I122" s="93"/>
      <c r="J122" s="125"/>
    </row>
    <row r="123" spans="1:12" ht="106.5" customHeight="1" x14ac:dyDescent="0.25">
      <c r="A123" s="170">
        <v>33</v>
      </c>
      <c r="B123" s="104" t="s">
        <v>115</v>
      </c>
      <c r="C123" s="169" t="s">
        <v>71</v>
      </c>
      <c r="D123" s="99" t="s">
        <v>16</v>
      </c>
      <c r="E123" s="170">
        <v>667</v>
      </c>
      <c r="F123" s="140">
        <v>600</v>
      </c>
      <c r="G123" s="170">
        <v>524</v>
      </c>
      <c r="H123" s="104" t="s">
        <v>617</v>
      </c>
      <c r="I123" s="94" t="s">
        <v>32</v>
      </c>
      <c r="J123" s="39">
        <f>G123/F123</f>
        <v>0.87333333333333329</v>
      </c>
    </row>
    <row r="124" spans="1:12" s="91" customFormat="1" ht="15.75" hidden="1" customHeight="1" x14ac:dyDescent="0.25">
      <c r="A124" s="102"/>
      <c r="B124" s="101" t="s">
        <v>18</v>
      </c>
      <c r="C124" s="101"/>
      <c r="D124" s="101"/>
      <c r="E124" s="102"/>
      <c r="F124" s="106"/>
      <c r="G124" s="102"/>
      <c r="H124" s="134"/>
      <c r="I124" s="93"/>
      <c r="J124" s="125"/>
    </row>
    <row r="125" spans="1:12" ht="47.25" hidden="1" customHeight="1" x14ac:dyDescent="0.25">
      <c r="A125" s="170"/>
      <c r="B125" s="122" t="s">
        <v>116</v>
      </c>
      <c r="C125" s="169"/>
      <c r="D125" s="169"/>
      <c r="E125" s="170">
        <v>667</v>
      </c>
      <c r="F125" s="28"/>
      <c r="G125" s="170">
        <v>524</v>
      </c>
      <c r="H125" s="103"/>
      <c r="J125" s="126"/>
    </row>
    <row r="126" spans="1:12" ht="16.5" customHeight="1" x14ac:dyDescent="0.25">
      <c r="A126" s="182" t="s">
        <v>117</v>
      </c>
      <c r="B126" s="183"/>
      <c r="C126" s="183"/>
      <c r="D126" s="183"/>
      <c r="E126" s="183"/>
      <c r="F126" s="183"/>
      <c r="G126" s="183"/>
      <c r="H126" s="184"/>
    </row>
    <row r="127" spans="1:12" ht="84" customHeight="1" x14ac:dyDescent="0.25">
      <c r="A127" s="170">
        <v>34</v>
      </c>
      <c r="B127" s="98" t="s">
        <v>118</v>
      </c>
      <c r="C127" s="169" t="s">
        <v>71</v>
      </c>
      <c r="D127" s="99" t="s">
        <v>16</v>
      </c>
      <c r="E127" s="170">
        <v>238</v>
      </c>
      <c r="F127" s="28">
        <v>146</v>
      </c>
      <c r="G127" s="170">
        <v>220</v>
      </c>
      <c r="H127" s="179" t="s">
        <v>632</v>
      </c>
      <c r="I127" s="94" t="s">
        <v>17</v>
      </c>
      <c r="J127" s="39">
        <f t="shared" ref="J127" si="3">G127/F127</f>
        <v>1.5068493150684932</v>
      </c>
    </row>
    <row r="128" spans="1:12" s="91" customFormat="1" hidden="1" x14ac:dyDescent="0.25">
      <c r="A128" s="102"/>
      <c r="B128" s="101" t="s">
        <v>18</v>
      </c>
      <c r="C128" s="101"/>
      <c r="D128" s="101"/>
      <c r="E128" s="133"/>
      <c r="F128" s="106"/>
      <c r="G128" s="133"/>
      <c r="H128" s="103"/>
      <c r="I128" s="93"/>
      <c r="J128" s="125"/>
    </row>
    <row r="129" spans="1:10" s="91" customFormat="1" ht="30" hidden="1" customHeight="1" x14ac:dyDescent="0.25">
      <c r="A129" s="102"/>
      <c r="B129" s="122" t="s">
        <v>119</v>
      </c>
      <c r="C129" s="101"/>
      <c r="D129" s="101"/>
      <c r="E129" s="133">
        <v>238</v>
      </c>
      <c r="F129" s="106"/>
      <c r="G129" s="133">
        <v>220</v>
      </c>
      <c r="H129" s="103"/>
      <c r="I129" s="93"/>
      <c r="J129" s="125"/>
    </row>
    <row r="130" spans="1:10" s="95" customFormat="1" ht="18" customHeight="1" x14ac:dyDescent="0.25">
      <c r="A130" s="185" t="s">
        <v>120</v>
      </c>
      <c r="B130" s="186"/>
      <c r="C130" s="186"/>
      <c r="D130" s="186"/>
      <c r="E130" s="186"/>
      <c r="F130" s="186"/>
      <c r="G130" s="186"/>
      <c r="H130" s="187"/>
      <c r="I130" s="178"/>
      <c r="J130" s="39"/>
    </row>
    <row r="131" spans="1:10" ht="16.5" customHeight="1" x14ac:dyDescent="0.25">
      <c r="A131" s="182" t="s">
        <v>121</v>
      </c>
      <c r="B131" s="183"/>
      <c r="C131" s="183"/>
      <c r="D131" s="183"/>
      <c r="E131" s="183"/>
      <c r="F131" s="183"/>
      <c r="G131" s="183"/>
      <c r="H131" s="184"/>
    </row>
    <row r="132" spans="1:10" ht="39" customHeight="1" x14ac:dyDescent="0.25">
      <c r="A132" s="170">
        <v>35</v>
      </c>
      <c r="B132" s="98" t="s">
        <v>122</v>
      </c>
      <c r="C132" s="169" t="s">
        <v>15</v>
      </c>
      <c r="D132" s="99" t="s">
        <v>23</v>
      </c>
      <c r="E132" s="170">
        <f>1805/9500*100</f>
        <v>19</v>
      </c>
      <c r="F132" s="144">
        <v>20</v>
      </c>
      <c r="G132" s="170">
        <v>20</v>
      </c>
      <c r="H132" s="104" t="s">
        <v>39</v>
      </c>
      <c r="I132" s="94" t="s">
        <v>17</v>
      </c>
      <c r="J132" s="39">
        <f t="shared" ref="J132" si="4">G132/F132</f>
        <v>1</v>
      </c>
    </row>
    <row r="133" spans="1:10" s="91" customFormat="1" ht="20.25" hidden="1" customHeight="1" x14ac:dyDescent="0.25">
      <c r="A133" s="102"/>
      <c r="B133" s="101" t="s">
        <v>18</v>
      </c>
      <c r="C133" s="101"/>
      <c r="D133" s="101"/>
      <c r="E133" s="102"/>
      <c r="F133" s="106"/>
      <c r="G133" s="102"/>
      <c r="H133" s="134"/>
      <c r="I133" s="93"/>
      <c r="J133" s="125"/>
    </row>
    <row r="134" spans="1:10" s="91" customFormat="1" ht="48" hidden="1" x14ac:dyDescent="0.25">
      <c r="A134" s="102"/>
      <c r="B134" s="122" t="s">
        <v>123</v>
      </c>
      <c r="C134" s="101"/>
      <c r="D134" s="101"/>
      <c r="E134" s="102">
        <v>1805</v>
      </c>
      <c r="F134" s="106"/>
      <c r="G134" s="102">
        <v>1838</v>
      </c>
      <c r="H134" s="134"/>
      <c r="I134" s="93"/>
      <c r="J134" s="125"/>
    </row>
    <row r="135" spans="1:10" s="91" customFormat="1" ht="32.25" hidden="1" customHeight="1" x14ac:dyDescent="0.25">
      <c r="A135" s="102"/>
      <c r="B135" s="122" t="s">
        <v>124</v>
      </c>
      <c r="C135" s="101"/>
      <c r="D135" s="101"/>
      <c r="E135" s="102">
        <v>9479</v>
      </c>
      <c r="F135" s="106"/>
      <c r="G135" s="102">
        <v>9186</v>
      </c>
      <c r="H135" s="103"/>
      <c r="I135" s="93"/>
      <c r="J135" s="125"/>
    </row>
    <row r="136" spans="1:10" ht="65.25" customHeight="1" x14ac:dyDescent="0.25">
      <c r="A136" s="170">
        <v>36</v>
      </c>
      <c r="B136" s="98" t="s">
        <v>125</v>
      </c>
      <c r="C136" s="169" t="s">
        <v>15</v>
      </c>
      <c r="D136" s="99" t="s">
        <v>23</v>
      </c>
      <c r="E136" s="170">
        <v>4.5</v>
      </c>
      <c r="F136" s="117">
        <v>4.7</v>
      </c>
      <c r="G136" s="170">
        <v>4.7</v>
      </c>
      <c r="H136" s="104" t="s">
        <v>39</v>
      </c>
      <c r="I136" s="94" t="s">
        <v>17</v>
      </c>
      <c r="J136" s="39">
        <f>G136/F136</f>
        <v>1</v>
      </c>
    </row>
    <row r="137" spans="1:10" s="91" customFormat="1" ht="12.75" hidden="1" customHeight="1" x14ac:dyDescent="0.25">
      <c r="A137" s="102"/>
      <c r="B137" s="101" t="s">
        <v>18</v>
      </c>
      <c r="C137" s="101"/>
      <c r="D137" s="101"/>
      <c r="E137" s="102"/>
      <c r="F137" s="106"/>
      <c r="G137" s="102"/>
      <c r="H137" s="134"/>
      <c r="I137" s="93"/>
      <c r="J137" s="125"/>
    </row>
    <row r="138" spans="1:10" ht="60.75" hidden="1" customHeight="1" x14ac:dyDescent="0.25">
      <c r="A138" s="170"/>
      <c r="B138" s="103" t="s">
        <v>126</v>
      </c>
      <c r="C138" s="169"/>
      <c r="D138" s="169"/>
      <c r="E138" s="102">
        <v>427</v>
      </c>
      <c r="F138" s="28"/>
      <c r="G138" s="170">
        <v>432</v>
      </c>
      <c r="H138" s="134"/>
      <c r="J138" s="126"/>
    </row>
    <row r="139" spans="1:10" ht="27.75" hidden="1" customHeight="1" x14ac:dyDescent="0.25">
      <c r="A139" s="170"/>
      <c r="B139" s="103" t="s">
        <v>41</v>
      </c>
      <c r="C139" s="169"/>
      <c r="D139" s="169"/>
      <c r="E139" s="102">
        <v>9479</v>
      </c>
      <c r="F139" s="28"/>
      <c r="G139" s="102">
        <v>9186</v>
      </c>
      <c r="H139" s="104"/>
      <c r="J139" s="126"/>
    </row>
    <row r="140" spans="1:10" ht="64.5" customHeight="1" x14ac:dyDescent="0.25">
      <c r="A140" s="170">
        <v>37</v>
      </c>
      <c r="B140" s="104" t="s">
        <v>127</v>
      </c>
      <c r="C140" s="169" t="s">
        <v>71</v>
      </c>
      <c r="D140" s="99" t="s">
        <v>23</v>
      </c>
      <c r="E140" s="170">
        <v>900</v>
      </c>
      <c r="F140" s="170">
        <v>930</v>
      </c>
      <c r="G140" s="170">
        <v>930</v>
      </c>
      <c r="H140" s="104" t="s">
        <v>39</v>
      </c>
      <c r="I140" s="94" t="s">
        <v>17</v>
      </c>
      <c r="J140" s="39">
        <f t="shared" ref="J140" si="5">G140/F140</f>
        <v>1</v>
      </c>
    </row>
    <row r="141" spans="1:10" s="91" customFormat="1" hidden="1" x14ac:dyDescent="0.25">
      <c r="A141" s="102"/>
      <c r="B141" s="101" t="s">
        <v>18</v>
      </c>
      <c r="C141" s="101"/>
      <c r="D141" s="101"/>
      <c r="E141" s="102"/>
      <c r="F141" s="102"/>
      <c r="G141" s="102"/>
      <c r="H141" s="134"/>
      <c r="I141" s="93"/>
      <c r="J141" s="125"/>
    </row>
    <row r="142" spans="1:10" s="91" customFormat="1" ht="42" hidden="1" customHeight="1" x14ac:dyDescent="0.25">
      <c r="A142" s="102"/>
      <c r="B142" s="103" t="s">
        <v>128</v>
      </c>
      <c r="C142" s="101"/>
      <c r="D142" s="101"/>
      <c r="E142" s="102">
        <v>828.5</v>
      </c>
      <c r="F142" s="102"/>
      <c r="G142" s="102">
        <v>0</v>
      </c>
      <c r="H142" s="134"/>
      <c r="I142" s="93"/>
      <c r="J142" s="125"/>
    </row>
    <row r="143" spans="1:10" ht="44.25" customHeight="1" x14ac:dyDescent="0.25">
      <c r="A143" s="170">
        <v>38</v>
      </c>
      <c r="B143" s="104" t="s">
        <v>129</v>
      </c>
      <c r="C143" s="170" t="s">
        <v>62</v>
      </c>
      <c r="D143" s="99" t="s">
        <v>23</v>
      </c>
      <c r="E143" s="170">
        <v>0</v>
      </c>
      <c r="F143" s="170">
        <v>1</v>
      </c>
      <c r="G143" s="170">
        <v>1</v>
      </c>
      <c r="H143" s="104" t="s">
        <v>39</v>
      </c>
      <c r="I143" s="94" t="s">
        <v>17</v>
      </c>
      <c r="J143" s="39">
        <f t="shared" ref="J143" si="6">G143/F143</f>
        <v>1</v>
      </c>
    </row>
    <row r="144" spans="1:10" ht="18.75" customHeight="1" x14ac:dyDescent="0.25">
      <c r="A144" s="182" t="s">
        <v>130</v>
      </c>
      <c r="B144" s="183"/>
      <c r="C144" s="183"/>
      <c r="D144" s="183"/>
      <c r="E144" s="183"/>
      <c r="F144" s="183"/>
      <c r="G144" s="183"/>
      <c r="H144" s="184"/>
    </row>
    <row r="145" spans="1:12" ht="57" customHeight="1" x14ac:dyDescent="0.25">
      <c r="A145" s="169">
        <v>39</v>
      </c>
      <c r="B145" s="98" t="s">
        <v>131</v>
      </c>
      <c r="C145" s="169" t="s">
        <v>15</v>
      </c>
      <c r="D145" s="99" t="s">
        <v>23</v>
      </c>
      <c r="E145" s="170">
        <v>32.5</v>
      </c>
      <c r="F145" s="117">
        <v>37.5</v>
      </c>
      <c r="G145" s="170">
        <v>37.5</v>
      </c>
      <c r="H145" s="104" t="s">
        <v>39</v>
      </c>
      <c r="I145" s="94" t="s">
        <v>17</v>
      </c>
      <c r="J145" s="39">
        <f t="shared" ref="J145" si="7">G145/F145</f>
        <v>1</v>
      </c>
    </row>
    <row r="146" spans="1:12" s="91" customFormat="1" ht="15" hidden="1" customHeight="1" x14ac:dyDescent="0.25">
      <c r="A146" s="101"/>
      <c r="B146" s="101" t="s">
        <v>18</v>
      </c>
      <c r="C146" s="101"/>
      <c r="D146" s="101"/>
      <c r="E146" s="101"/>
      <c r="F146" s="106"/>
      <c r="G146" s="101"/>
      <c r="H146" s="180"/>
      <c r="I146" s="93"/>
      <c r="J146" s="125"/>
    </row>
    <row r="147" spans="1:12" s="91" customFormat="1" ht="56.25" hidden="1" customHeight="1" x14ac:dyDescent="0.25">
      <c r="A147" s="102"/>
      <c r="B147" s="103" t="s">
        <v>132</v>
      </c>
      <c r="C147" s="101"/>
      <c r="D147" s="101"/>
      <c r="E147" s="106">
        <v>3081</v>
      </c>
      <c r="F147" s="106"/>
      <c r="G147" s="106">
        <v>3445</v>
      </c>
      <c r="H147" s="134"/>
      <c r="I147" s="93"/>
      <c r="J147" s="125"/>
    </row>
    <row r="148" spans="1:12" s="91" customFormat="1" ht="24" hidden="1" x14ac:dyDescent="0.25">
      <c r="A148" s="102"/>
      <c r="B148" s="103" t="s">
        <v>41</v>
      </c>
      <c r="C148" s="101"/>
      <c r="D148" s="101"/>
      <c r="E148" s="102">
        <v>9479</v>
      </c>
      <c r="F148" s="106"/>
      <c r="G148" s="102">
        <v>9186</v>
      </c>
      <c r="H148" s="103"/>
      <c r="I148" s="93"/>
      <c r="J148" s="125"/>
    </row>
    <row r="149" spans="1:12" ht="67.5" customHeight="1" x14ac:dyDescent="0.25">
      <c r="A149" s="169">
        <v>40</v>
      </c>
      <c r="B149" s="98" t="s">
        <v>133</v>
      </c>
      <c r="C149" s="169" t="s">
        <v>62</v>
      </c>
      <c r="D149" s="99" t="s">
        <v>23</v>
      </c>
      <c r="E149" s="170">
        <v>7</v>
      </c>
      <c r="F149" s="144">
        <v>13</v>
      </c>
      <c r="G149" s="170">
        <v>13</v>
      </c>
      <c r="H149" s="104" t="s">
        <v>39</v>
      </c>
      <c r="I149" s="94" t="s">
        <v>17</v>
      </c>
      <c r="J149" s="39">
        <f t="shared" ref="J149:J152" si="8">G149/F149</f>
        <v>1</v>
      </c>
    </row>
    <row r="150" spans="1:12" s="95" customFormat="1" ht="14.25" customHeight="1" x14ac:dyDescent="0.25">
      <c r="A150" s="185" t="s">
        <v>134</v>
      </c>
      <c r="B150" s="186"/>
      <c r="C150" s="186"/>
      <c r="D150" s="186"/>
      <c r="E150" s="186"/>
      <c r="F150" s="186"/>
      <c r="G150" s="186"/>
      <c r="H150" s="187"/>
      <c r="I150" s="178"/>
      <c r="J150" s="39"/>
    </row>
    <row r="151" spans="1:12" ht="15.75" customHeight="1" x14ac:dyDescent="0.25">
      <c r="A151" s="182" t="s">
        <v>135</v>
      </c>
      <c r="B151" s="183"/>
      <c r="C151" s="183"/>
      <c r="D151" s="183"/>
      <c r="E151" s="183"/>
      <c r="F151" s="183"/>
      <c r="G151" s="183"/>
      <c r="H151" s="184"/>
    </row>
    <row r="152" spans="1:12" ht="78" customHeight="1" x14ac:dyDescent="0.25">
      <c r="A152" s="170">
        <v>41</v>
      </c>
      <c r="B152" s="104" t="s">
        <v>136</v>
      </c>
      <c r="C152" s="169" t="s">
        <v>15</v>
      </c>
      <c r="D152" s="99" t="s">
        <v>23</v>
      </c>
      <c r="E152" s="170">
        <v>101.1</v>
      </c>
      <c r="F152" s="170">
        <v>99</v>
      </c>
      <c r="G152" s="108">
        <f>G155/G154*100</f>
        <v>102.92850990525409</v>
      </c>
      <c r="H152" s="119" t="s">
        <v>137</v>
      </c>
      <c r="I152" s="94" t="s">
        <v>17</v>
      </c>
      <c r="J152" s="39">
        <f t="shared" si="8"/>
        <v>1.0396819182348898</v>
      </c>
    </row>
    <row r="153" spans="1:12" s="91" customFormat="1" hidden="1" x14ac:dyDescent="0.25">
      <c r="A153" s="102"/>
      <c r="B153" s="101" t="s">
        <v>18</v>
      </c>
      <c r="C153" s="101"/>
      <c r="D153" s="101"/>
      <c r="E153" s="102"/>
      <c r="F153" s="102"/>
      <c r="G153" s="102"/>
      <c r="H153" s="134"/>
      <c r="I153" s="93"/>
      <c r="J153" s="125"/>
    </row>
    <row r="154" spans="1:12" s="91" customFormat="1" ht="45.75" hidden="1" customHeight="1" x14ac:dyDescent="0.25">
      <c r="A154" s="102"/>
      <c r="B154" s="107" t="s">
        <v>138</v>
      </c>
      <c r="C154" s="101" t="s">
        <v>71</v>
      </c>
      <c r="D154" s="101"/>
      <c r="E154" s="102">
        <v>2448</v>
      </c>
      <c r="F154" s="102"/>
      <c r="G154" s="102">
        <v>2322</v>
      </c>
      <c r="H154" s="134"/>
      <c r="I154" s="93"/>
      <c r="J154" s="125"/>
      <c r="L154" s="148"/>
    </row>
    <row r="155" spans="1:12" s="91" customFormat="1" ht="54.75" hidden="1" customHeight="1" x14ac:dyDescent="0.25">
      <c r="A155" s="102"/>
      <c r="B155" s="122" t="s">
        <v>139</v>
      </c>
      <c r="C155" s="101" t="s">
        <v>71</v>
      </c>
      <c r="D155" s="101"/>
      <c r="E155" s="102">
        <v>2476</v>
      </c>
      <c r="F155" s="102"/>
      <c r="G155" s="102">
        <v>2390</v>
      </c>
      <c r="H155" s="134"/>
      <c r="I155" s="93"/>
      <c r="J155" s="125"/>
      <c r="L155" s="148"/>
    </row>
    <row r="156" spans="1:12" ht="72" customHeight="1" x14ac:dyDescent="0.25">
      <c r="A156" s="170">
        <v>42</v>
      </c>
      <c r="B156" s="98" t="s">
        <v>140</v>
      </c>
      <c r="C156" s="169" t="s">
        <v>71</v>
      </c>
      <c r="D156" s="99" t="s">
        <v>16</v>
      </c>
      <c r="E156" s="170">
        <v>2476</v>
      </c>
      <c r="F156" s="28">
        <v>2414</v>
      </c>
      <c r="G156" s="170">
        <v>2442</v>
      </c>
      <c r="H156" s="145" t="s">
        <v>639</v>
      </c>
      <c r="I156" s="94" t="s">
        <v>17</v>
      </c>
      <c r="J156" s="39">
        <f t="shared" ref="J156:J158" si="9">G156/F156</f>
        <v>1.0115990057995028</v>
      </c>
    </row>
    <row r="157" spans="1:12" ht="57" customHeight="1" x14ac:dyDescent="0.25">
      <c r="A157" s="170">
        <v>43</v>
      </c>
      <c r="B157" s="98" t="s">
        <v>141</v>
      </c>
      <c r="C157" s="169" t="s">
        <v>71</v>
      </c>
      <c r="D157" s="99" t="s">
        <v>23</v>
      </c>
      <c r="E157" s="170">
        <v>0</v>
      </c>
      <c r="F157" s="28">
        <v>2384</v>
      </c>
      <c r="G157" s="170">
        <v>2390</v>
      </c>
      <c r="H157" s="145" t="s">
        <v>639</v>
      </c>
      <c r="I157" s="94" t="s">
        <v>17</v>
      </c>
      <c r="J157" s="39">
        <f t="shared" si="9"/>
        <v>1.0025167785234899</v>
      </c>
    </row>
    <row r="158" spans="1:12" ht="63.75" customHeight="1" x14ac:dyDescent="0.25">
      <c r="A158" s="170">
        <v>44</v>
      </c>
      <c r="B158" s="98" t="s">
        <v>142</v>
      </c>
      <c r="C158" s="169" t="s">
        <v>15</v>
      </c>
      <c r="D158" s="99" t="s">
        <v>23</v>
      </c>
      <c r="E158" s="170">
        <v>90.3</v>
      </c>
      <c r="F158" s="108">
        <v>90</v>
      </c>
      <c r="G158" s="109">
        <v>92</v>
      </c>
      <c r="H158" s="120" t="s">
        <v>618</v>
      </c>
      <c r="I158" s="93" t="s">
        <v>17</v>
      </c>
      <c r="J158" s="39">
        <f t="shared" si="9"/>
        <v>1.0222222222222221</v>
      </c>
    </row>
    <row r="159" spans="1:12" s="91" customFormat="1" ht="14.25" hidden="1" customHeight="1" x14ac:dyDescent="0.25">
      <c r="A159" s="102"/>
      <c r="B159" s="101" t="s">
        <v>18</v>
      </c>
      <c r="C159" s="101"/>
      <c r="D159" s="101"/>
      <c r="E159" s="106"/>
      <c r="F159" s="102"/>
      <c r="G159" s="102"/>
      <c r="H159" s="134"/>
      <c r="I159" s="93"/>
      <c r="J159" s="125"/>
    </row>
    <row r="160" spans="1:12" s="91" customFormat="1" ht="36" hidden="1" x14ac:dyDescent="0.25">
      <c r="A160" s="102"/>
      <c r="B160" s="107" t="s">
        <v>143</v>
      </c>
      <c r="C160" s="101"/>
      <c r="D160" s="101"/>
      <c r="E160" s="102">
        <v>5757</v>
      </c>
      <c r="F160" s="102"/>
      <c r="G160" s="102">
        <v>5593</v>
      </c>
      <c r="H160" s="134"/>
      <c r="I160" s="93"/>
      <c r="J160" s="125"/>
    </row>
    <row r="161" spans="1:10" s="91" customFormat="1" ht="36" hidden="1" x14ac:dyDescent="0.25">
      <c r="A161" s="102"/>
      <c r="B161" s="122" t="s">
        <v>144</v>
      </c>
      <c r="C161" s="101"/>
      <c r="D161" s="101"/>
      <c r="E161" s="102">
        <v>5201</v>
      </c>
      <c r="F161" s="102"/>
      <c r="G161" s="102">
        <v>5155</v>
      </c>
      <c r="H161" s="134"/>
      <c r="I161" s="93"/>
      <c r="J161" s="125"/>
    </row>
    <row r="162" spans="1:10" s="91" customFormat="1" ht="57" customHeight="1" x14ac:dyDescent="0.25">
      <c r="A162" s="170">
        <v>45</v>
      </c>
      <c r="B162" s="146" t="s">
        <v>145</v>
      </c>
      <c r="C162" s="147" t="s">
        <v>146</v>
      </c>
      <c r="D162" s="99" t="s">
        <v>23</v>
      </c>
      <c r="E162" s="28">
        <v>70727</v>
      </c>
      <c r="F162" s="28">
        <v>78748</v>
      </c>
      <c r="G162" s="28">
        <v>78751</v>
      </c>
      <c r="H162" s="104" t="s">
        <v>147</v>
      </c>
      <c r="I162" s="93" t="s">
        <v>17</v>
      </c>
      <c r="J162" s="39">
        <f t="shared" ref="J162:J172" si="10">G162/F162</f>
        <v>1.0000380962056179</v>
      </c>
    </row>
    <row r="163" spans="1:10" s="91" customFormat="1" hidden="1" x14ac:dyDescent="0.25">
      <c r="A163" s="102"/>
      <c r="B163" s="101" t="s">
        <v>18</v>
      </c>
      <c r="C163" s="101"/>
      <c r="D163" s="101"/>
      <c r="E163" s="102"/>
      <c r="F163" s="102"/>
      <c r="G163" s="102"/>
      <c r="H163" s="134"/>
      <c r="I163" s="93"/>
      <c r="J163" s="125"/>
    </row>
    <row r="164" spans="1:10" s="91" customFormat="1" ht="36" hidden="1" x14ac:dyDescent="0.25">
      <c r="A164" s="102"/>
      <c r="B164" s="107" t="s">
        <v>148</v>
      </c>
      <c r="C164" s="101" t="s">
        <v>149</v>
      </c>
      <c r="D164" s="101"/>
      <c r="E164" s="123">
        <v>223724.5</v>
      </c>
      <c r="F164" s="123"/>
      <c r="G164" s="123">
        <v>234080.6</v>
      </c>
      <c r="H164" s="134"/>
      <c r="I164" s="93"/>
      <c r="J164" s="125"/>
    </row>
    <row r="165" spans="1:10" s="91" customFormat="1" ht="28.5" hidden="1" customHeight="1" x14ac:dyDescent="0.25">
      <c r="A165" s="102"/>
      <c r="B165" s="103" t="s">
        <v>150</v>
      </c>
      <c r="C165" s="101" t="s">
        <v>71</v>
      </c>
      <c r="D165" s="101"/>
      <c r="E165" s="102">
        <v>263.60000000000002</v>
      </c>
      <c r="F165" s="102"/>
      <c r="G165" s="102">
        <v>247.7</v>
      </c>
      <c r="H165" s="134"/>
      <c r="I165" s="93"/>
      <c r="J165" s="125"/>
    </row>
    <row r="166" spans="1:10" s="91" customFormat="1" ht="53.25" customHeight="1" x14ac:dyDescent="0.25">
      <c r="A166" s="170">
        <v>46</v>
      </c>
      <c r="B166" s="146" t="s">
        <v>151</v>
      </c>
      <c r="C166" s="147" t="s">
        <v>146</v>
      </c>
      <c r="D166" s="99" t="s">
        <v>23</v>
      </c>
      <c r="E166" s="28">
        <v>80844</v>
      </c>
      <c r="F166" s="28">
        <v>97556</v>
      </c>
      <c r="G166" s="28">
        <v>97681.238745142604</v>
      </c>
      <c r="H166" s="104" t="s">
        <v>147</v>
      </c>
      <c r="I166" s="93" t="s">
        <v>17</v>
      </c>
      <c r="J166" s="39">
        <f t="shared" si="10"/>
        <v>1.0012837626096047</v>
      </c>
    </row>
    <row r="167" spans="1:10" s="91" customFormat="1" hidden="1" x14ac:dyDescent="0.25">
      <c r="A167" s="170"/>
      <c r="B167" s="101" t="s">
        <v>18</v>
      </c>
      <c r="C167" s="101"/>
      <c r="D167" s="101"/>
      <c r="E167" s="102"/>
      <c r="F167" s="102"/>
      <c r="G167" s="102"/>
      <c r="H167" s="134"/>
      <c r="I167" s="93"/>
      <c r="J167" s="39"/>
    </row>
    <row r="168" spans="1:10" s="91" customFormat="1" ht="36" hidden="1" x14ac:dyDescent="0.25">
      <c r="A168" s="170"/>
      <c r="B168" s="107" t="s">
        <v>152</v>
      </c>
      <c r="C168" s="101" t="s">
        <v>149</v>
      </c>
      <c r="D168" s="101"/>
      <c r="E168" s="123">
        <v>352930.5</v>
      </c>
      <c r="F168" s="123"/>
      <c r="G168" s="123">
        <v>412253.9</v>
      </c>
      <c r="H168" s="134"/>
      <c r="I168" s="93"/>
      <c r="J168" s="39"/>
    </row>
    <row r="169" spans="1:10" s="91" customFormat="1" ht="24" hidden="1" x14ac:dyDescent="0.25">
      <c r="A169" s="170"/>
      <c r="B169" s="103" t="s">
        <v>150</v>
      </c>
      <c r="C169" s="101" t="s">
        <v>71</v>
      </c>
      <c r="D169" s="101"/>
      <c r="E169" s="102">
        <v>363.8</v>
      </c>
      <c r="F169" s="102"/>
      <c r="G169" s="102">
        <v>351.7</v>
      </c>
      <c r="H169" s="134"/>
      <c r="I169" s="93"/>
      <c r="J169" s="39"/>
    </row>
    <row r="170" spans="1:10" s="91" customFormat="1" ht="82.5" customHeight="1" x14ac:dyDescent="0.25">
      <c r="A170" s="170">
        <v>47</v>
      </c>
      <c r="B170" s="146" t="s">
        <v>153</v>
      </c>
      <c r="C170" s="147" t="s">
        <v>15</v>
      </c>
      <c r="D170" s="99" t="s">
        <v>23</v>
      </c>
      <c r="E170" s="170">
        <v>44.6</v>
      </c>
      <c r="F170" s="28" t="s">
        <v>154</v>
      </c>
      <c r="G170" s="170">
        <v>42.8</v>
      </c>
      <c r="H170" s="112" t="s">
        <v>155</v>
      </c>
      <c r="I170" s="93" t="s">
        <v>32</v>
      </c>
      <c r="J170" s="39">
        <v>0.93</v>
      </c>
    </row>
    <row r="171" spans="1:10" s="91" customFormat="1" ht="117" customHeight="1" x14ac:dyDescent="0.25">
      <c r="A171" s="170">
        <v>48</v>
      </c>
      <c r="B171" s="146" t="s">
        <v>156</v>
      </c>
      <c r="C171" s="147" t="s">
        <v>15</v>
      </c>
      <c r="D171" s="169" t="s">
        <v>48</v>
      </c>
      <c r="E171" s="170">
        <v>86</v>
      </c>
      <c r="F171" s="28">
        <v>100</v>
      </c>
      <c r="G171" s="170">
        <v>85.7</v>
      </c>
      <c r="H171" s="104" t="s">
        <v>157</v>
      </c>
      <c r="I171" s="93" t="s">
        <v>32</v>
      </c>
      <c r="J171" s="39">
        <f t="shared" si="10"/>
        <v>0.85699999999999998</v>
      </c>
    </row>
    <row r="172" spans="1:10" ht="57.75" customHeight="1" x14ac:dyDescent="0.25">
      <c r="A172" s="170">
        <v>49</v>
      </c>
      <c r="B172" s="104" t="s">
        <v>158</v>
      </c>
      <c r="C172" s="169" t="s">
        <v>146</v>
      </c>
      <c r="D172" s="99" t="s">
        <v>23</v>
      </c>
      <c r="E172" s="28">
        <v>82239</v>
      </c>
      <c r="F172" s="28">
        <v>92934</v>
      </c>
      <c r="G172" s="28">
        <v>93127.595846645403</v>
      </c>
      <c r="H172" s="104" t="s">
        <v>147</v>
      </c>
      <c r="I172" s="94" t="s">
        <v>17</v>
      </c>
      <c r="J172" s="39">
        <f t="shared" si="10"/>
        <v>1.0020831541378334</v>
      </c>
    </row>
    <row r="173" spans="1:10" s="91" customFormat="1" ht="17.25" hidden="1" customHeight="1" x14ac:dyDescent="0.25">
      <c r="A173" s="102"/>
      <c r="B173" s="101" t="s">
        <v>18</v>
      </c>
      <c r="C173" s="101"/>
      <c r="D173" s="101"/>
      <c r="E173" s="102"/>
      <c r="F173" s="102"/>
      <c r="G173" s="102"/>
      <c r="H173" s="134"/>
      <c r="I173" s="93"/>
      <c r="J173" s="125"/>
    </row>
    <row r="174" spans="1:10" s="91" customFormat="1" ht="48" hidden="1" x14ac:dyDescent="0.25">
      <c r="A174" s="102"/>
      <c r="B174" s="107" t="s">
        <v>159</v>
      </c>
      <c r="C174" s="101" t="s">
        <v>149</v>
      </c>
      <c r="D174" s="101"/>
      <c r="E174" s="123">
        <v>121877.9</v>
      </c>
      <c r="F174" s="123"/>
      <c r="G174" s="123">
        <v>139914.9</v>
      </c>
      <c r="H174" s="134"/>
      <c r="I174" s="93"/>
      <c r="J174" s="125"/>
    </row>
    <row r="175" spans="1:10" s="91" customFormat="1" ht="24" hidden="1" x14ac:dyDescent="0.25">
      <c r="A175" s="102"/>
      <c r="B175" s="103" t="s">
        <v>150</v>
      </c>
      <c r="C175" s="101" t="s">
        <v>71</v>
      </c>
      <c r="D175" s="101"/>
      <c r="E175" s="102">
        <v>123.5</v>
      </c>
      <c r="F175" s="102"/>
      <c r="G175" s="102">
        <v>125.2</v>
      </c>
      <c r="H175" s="134"/>
      <c r="I175" s="93"/>
      <c r="J175" s="125"/>
    </row>
    <row r="176" spans="1:10" s="91" customFormat="1" ht="55.5" customHeight="1" x14ac:dyDescent="0.25">
      <c r="A176" s="170">
        <v>50</v>
      </c>
      <c r="B176" s="146" t="s">
        <v>160</v>
      </c>
      <c r="C176" s="147" t="s">
        <v>15</v>
      </c>
      <c r="D176" s="99" t="s">
        <v>23</v>
      </c>
      <c r="E176" s="170">
        <v>42.6</v>
      </c>
      <c r="F176" s="28" t="s">
        <v>154</v>
      </c>
      <c r="G176" s="170">
        <v>34.6</v>
      </c>
      <c r="H176" s="112" t="s">
        <v>161</v>
      </c>
      <c r="I176" s="93" t="s">
        <v>17</v>
      </c>
      <c r="J176" s="39">
        <v>1</v>
      </c>
    </row>
    <row r="177" spans="1:10" s="91" customFormat="1" ht="69" customHeight="1" x14ac:dyDescent="0.25">
      <c r="A177" s="170">
        <v>51</v>
      </c>
      <c r="B177" s="112" t="s">
        <v>162</v>
      </c>
      <c r="C177" s="147" t="s">
        <v>15</v>
      </c>
      <c r="D177" s="99" t="s">
        <v>23</v>
      </c>
      <c r="E177" s="170">
        <v>83</v>
      </c>
      <c r="F177" s="170">
        <v>100</v>
      </c>
      <c r="G177" s="170">
        <v>100</v>
      </c>
      <c r="H177" s="112" t="s">
        <v>161</v>
      </c>
      <c r="I177" s="93" t="s">
        <v>17</v>
      </c>
      <c r="J177" s="39">
        <f>G177/F177</f>
        <v>1</v>
      </c>
    </row>
    <row r="178" spans="1:10" s="91" customFormat="1" ht="16.5" hidden="1" customHeight="1" x14ac:dyDescent="0.25">
      <c r="A178" s="102"/>
      <c r="B178" s="101" t="s">
        <v>18</v>
      </c>
      <c r="C178" s="101"/>
      <c r="D178" s="101"/>
      <c r="E178" s="102"/>
      <c r="F178" s="102"/>
      <c r="G178" s="102"/>
      <c r="H178" s="134"/>
      <c r="I178" s="93"/>
      <c r="J178" s="125"/>
    </row>
    <row r="179" spans="1:10" s="91" customFormat="1" ht="52.5" hidden="1" customHeight="1" x14ac:dyDescent="0.25">
      <c r="A179" s="102"/>
      <c r="B179" s="103" t="s">
        <v>163</v>
      </c>
      <c r="C179" s="101"/>
      <c r="D179" s="101"/>
      <c r="E179" s="118">
        <v>6737</v>
      </c>
      <c r="F179" s="102"/>
      <c r="G179" s="102">
        <v>0</v>
      </c>
      <c r="H179" s="134"/>
      <c r="I179" s="93"/>
      <c r="J179" s="125"/>
    </row>
    <row r="180" spans="1:10" s="91" customFormat="1" ht="57.75" hidden="1" customHeight="1" x14ac:dyDescent="0.25">
      <c r="A180" s="102"/>
      <c r="B180" s="103" t="s">
        <v>164</v>
      </c>
      <c r="C180" s="101"/>
      <c r="D180" s="101"/>
      <c r="E180" s="118">
        <v>620</v>
      </c>
      <c r="F180" s="102"/>
      <c r="G180" s="102">
        <v>0</v>
      </c>
      <c r="H180" s="134"/>
      <c r="I180" s="93"/>
      <c r="J180" s="125"/>
    </row>
    <row r="181" spans="1:10" s="91" customFormat="1" ht="54.75" customHeight="1" x14ac:dyDescent="0.25">
      <c r="A181" s="102">
        <v>52</v>
      </c>
      <c r="B181" s="103" t="s">
        <v>165</v>
      </c>
      <c r="C181" s="169" t="s">
        <v>15</v>
      </c>
      <c r="D181" s="99" t="s">
        <v>23</v>
      </c>
      <c r="E181" s="118">
        <v>0</v>
      </c>
      <c r="F181" s="102" t="s">
        <v>166</v>
      </c>
      <c r="G181" s="118">
        <v>15</v>
      </c>
      <c r="H181" s="104" t="s">
        <v>637</v>
      </c>
      <c r="I181" s="94" t="s">
        <v>17</v>
      </c>
      <c r="J181" s="39">
        <f>15/7</f>
        <v>2.1428571428571428</v>
      </c>
    </row>
    <row r="182" spans="1:10" s="91" customFormat="1" hidden="1" x14ac:dyDescent="0.25">
      <c r="A182" s="102"/>
      <c r="B182" s="101" t="s">
        <v>18</v>
      </c>
      <c r="C182" s="101"/>
      <c r="D182" s="101"/>
      <c r="E182" s="102"/>
      <c r="F182" s="102"/>
      <c r="G182" s="102"/>
      <c r="H182" s="134"/>
      <c r="I182" s="93"/>
      <c r="J182" s="125"/>
    </row>
    <row r="183" spans="1:10" s="91" customFormat="1" ht="48" hidden="1" x14ac:dyDescent="0.25">
      <c r="A183" s="102"/>
      <c r="B183" s="103" t="s">
        <v>163</v>
      </c>
      <c r="C183" s="101"/>
      <c r="D183" s="101"/>
      <c r="E183" s="102">
        <v>0</v>
      </c>
      <c r="F183" s="102"/>
      <c r="G183" s="118">
        <v>6798</v>
      </c>
      <c r="H183" s="134"/>
      <c r="I183" s="93"/>
      <c r="J183" s="125"/>
    </row>
    <row r="184" spans="1:10" s="91" customFormat="1" ht="48" hidden="1" x14ac:dyDescent="0.25">
      <c r="A184" s="102"/>
      <c r="B184" s="103" t="s">
        <v>167</v>
      </c>
      <c r="C184" s="101"/>
      <c r="D184" s="101"/>
      <c r="E184" s="102">
        <v>0</v>
      </c>
      <c r="F184" s="102"/>
      <c r="G184" s="118">
        <v>1052</v>
      </c>
      <c r="H184" s="134"/>
      <c r="I184" s="93"/>
      <c r="J184" s="125"/>
    </row>
    <row r="185" spans="1:10" ht="99" customHeight="1" x14ac:dyDescent="0.25">
      <c r="A185" s="170">
        <v>53</v>
      </c>
      <c r="B185" s="104" t="s">
        <v>168</v>
      </c>
      <c r="C185" s="169" t="s">
        <v>15</v>
      </c>
      <c r="D185" s="169" t="s">
        <v>48</v>
      </c>
      <c r="E185" s="170">
        <v>100</v>
      </c>
      <c r="F185" s="170">
        <v>100</v>
      </c>
      <c r="G185" s="170">
        <v>100</v>
      </c>
      <c r="H185" s="104" t="s">
        <v>39</v>
      </c>
      <c r="I185" s="94" t="s">
        <v>17</v>
      </c>
      <c r="J185" s="39">
        <f>G185/F185</f>
        <v>1</v>
      </c>
    </row>
    <row r="186" spans="1:10" s="91" customFormat="1" ht="14.25" hidden="1" customHeight="1" x14ac:dyDescent="0.25">
      <c r="A186" s="102"/>
      <c r="B186" s="101" t="s">
        <v>18</v>
      </c>
      <c r="C186" s="101"/>
      <c r="D186" s="101"/>
      <c r="E186" s="102"/>
      <c r="F186" s="102"/>
      <c r="G186" s="102"/>
      <c r="H186" s="134"/>
      <c r="I186" s="93"/>
      <c r="J186" s="125"/>
    </row>
    <row r="187" spans="1:10" s="91" customFormat="1" ht="39" hidden="1" customHeight="1" x14ac:dyDescent="0.25">
      <c r="A187" s="102"/>
      <c r="B187" s="103" t="s">
        <v>169</v>
      </c>
      <c r="C187" s="101" t="s">
        <v>71</v>
      </c>
      <c r="D187" s="101"/>
      <c r="E187" s="102">
        <v>261</v>
      </c>
      <c r="F187" s="102"/>
      <c r="G187" s="102">
        <v>258</v>
      </c>
      <c r="H187" s="134"/>
      <c r="I187" s="93"/>
      <c r="J187" s="125"/>
    </row>
    <row r="188" spans="1:10" s="91" customFormat="1" ht="36.75" hidden="1" customHeight="1" x14ac:dyDescent="0.25">
      <c r="A188" s="102"/>
      <c r="B188" s="122" t="s">
        <v>170</v>
      </c>
      <c r="C188" s="101" t="s">
        <v>71</v>
      </c>
      <c r="D188" s="101"/>
      <c r="E188" s="102">
        <v>261</v>
      </c>
      <c r="F188" s="102"/>
      <c r="G188" s="102">
        <v>258</v>
      </c>
      <c r="H188" s="134"/>
      <c r="I188" s="93"/>
      <c r="J188" s="125"/>
    </row>
    <row r="189" spans="1:10" ht="70.5" customHeight="1" x14ac:dyDescent="0.25">
      <c r="A189" s="170">
        <v>54</v>
      </c>
      <c r="B189" s="104" t="s">
        <v>171</v>
      </c>
      <c r="C189" s="169" t="s">
        <v>71</v>
      </c>
      <c r="D189" s="99" t="s">
        <v>16</v>
      </c>
      <c r="E189" s="170">
        <v>261</v>
      </c>
      <c r="F189" s="170">
        <v>258</v>
      </c>
      <c r="G189" s="170">
        <v>258</v>
      </c>
      <c r="H189" s="171" t="s">
        <v>39</v>
      </c>
      <c r="I189" s="94" t="s">
        <v>17</v>
      </c>
      <c r="J189" s="39">
        <f t="shared" ref="J189:J190" si="11">G189/F189</f>
        <v>1</v>
      </c>
    </row>
    <row r="190" spans="1:10" ht="90" customHeight="1" x14ac:dyDescent="0.25">
      <c r="A190" s="170">
        <v>55</v>
      </c>
      <c r="B190" s="104" t="s">
        <v>172</v>
      </c>
      <c r="C190" s="169" t="s">
        <v>15</v>
      </c>
      <c r="D190" s="99" t="s">
        <v>23</v>
      </c>
      <c r="E190" s="170">
        <v>101.1</v>
      </c>
      <c r="F190" s="170">
        <v>100</v>
      </c>
      <c r="G190" s="108">
        <f>G193/G192*100</f>
        <v>102.92850990525409</v>
      </c>
      <c r="H190" s="119" t="s">
        <v>633</v>
      </c>
      <c r="I190" s="94" t="s">
        <v>17</v>
      </c>
      <c r="J190" s="39">
        <f t="shared" si="11"/>
        <v>1.0292850990525408</v>
      </c>
    </row>
    <row r="191" spans="1:10" s="91" customFormat="1" ht="18.75" hidden="1" customHeight="1" x14ac:dyDescent="0.25">
      <c r="A191" s="102"/>
      <c r="B191" s="101" t="s">
        <v>18</v>
      </c>
      <c r="C191" s="101"/>
      <c r="D191" s="101"/>
      <c r="E191" s="102"/>
      <c r="F191" s="102"/>
      <c r="G191" s="102"/>
      <c r="H191" s="134"/>
      <c r="I191" s="93"/>
      <c r="J191" s="125"/>
    </row>
    <row r="192" spans="1:10" s="91" customFormat="1" ht="51.75" hidden="1" customHeight="1" x14ac:dyDescent="0.25">
      <c r="A192" s="102"/>
      <c r="B192" s="103" t="s">
        <v>173</v>
      </c>
      <c r="C192" s="101" t="s">
        <v>71</v>
      </c>
      <c r="D192" s="101"/>
      <c r="E192" s="102">
        <v>2448</v>
      </c>
      <c r="F192" s="102"/>
      <c r="G192" s="102">
        <v>2322</v>
      </c>
      <c r="H192" s="134"/>
      <c r="I192" s="93"/>
      <c r="J192" s="125"/>
    </row>
    <row r="193" spans="1:10" s="91" customFormat="1" ht="60" hidden="1" customHeight="1" x14ac:dyDescent="0.25">
      <c r="A193" s="102"/>
      <c r="B193" s="122" t="s">
        <v>174</v>
      </c>
      <c r="C193" s="101" t="s">
        <v>71</v>
      </c>
      <c r="D193" s="101"/>
      <c r="E193" s="102">
        <v>2476</v>
      </c>
      <c r="F193" s="102"/>
      <c r="G193" s="102">
        <v>2390</v>
      </c>
      <c r="H193" s="134"/>
      <c r="I193" s="93"/>
      <c r="J193" s="125"/>
    </row>
    <row r="194" spans="1:10" ht="54" customHeight="1" x14ac:dyDescent="0.25">
      <c r="A194" s="170">
        <v>56</v>
      </c>
      <c r="B194" s="104" t="s">
        <v>175</v>
      </c>
      <c r="C194" s="169" t="s">
        <v>62</v>
      </c>
      <c r="D194" s="99" t="s">
        <v>23</v>
      </c>
      <c r="E194" s="170">
        <v>0</v>
      </c>
      <c r="F194" s="170">
        <v>13</v>
      </c>
      <c r="G194" s="170">
        <v>13</v>
      </c>
      <c r="H194" s="171" t="s">
        <v>39</v>
      </c>
      <c r="I194" s="94" t="s">
        <v>17</v>
      </c>
      <c r="J194" s="39">
        <f t="shared" ref="J194" si="12">G194/F194</f>
        <v>1</v>
      </c>
    </row>
    <row r="195" spans="1:10" x14ac:dyDescent="0.25">
      <c r="A195" s="182" t="s">
        <v>176</v>
      </c>
      <c r="B195" s="183"/>
      <c r="C195" s="183"/>
      <c r="D195" s="183"/>
      <c r="E195" s="183"/>
      <c r="F195" s="183"/>
      <c r="G195" s="183"/>
      <c r="H195" s="184"/>
    </row>
    <row r="196" spans="1:10" ht="55.5" customHeight="1" x14ac:dyDescent="0.25">
      <c r="A196" s="170">
        <v>57</v>
      </c>
      <c r="B196" s="104" t="s">
        <v>177</v>
      </c>
      <c r="C196" s="169" t="s">
        <v>15</v>
      </c>
      <c r="D196" s="169" t="s">
        <v>48</v>
      </c>
      <c r="E196" s="170">
        <v>100</v>
      </c>
      <c r="F196" s="170">
        <v>100</v>
      </c>
      <c r="G196" s="170">
        <v>100</v>
      </c>
      <c r="H196" s="171" t="s">
        <v>39</v>
      </c>
      <c r="I196" s="94" t="s">
        <v>17</v>
      </c>
      <c r="J196" s="39">
        <f t="shared" ref="J196" si="13">G196/F196</f>
        <v>1</v>
      </c>
    </row>
    <row r="197" spans="1:10" s="91" customFormat="1" x14ac:dyDescent="0.25">
      <c r="A197" s="127"/>
      <c r="B197" s="149"/>
      <c r="C197" s="150"/>
      <c r="D197" s="150"/>
      <c r="E197" s="127"/>
      <c r="F197" s="127"/>
      <c r="G197" s="38"/>
      <c r="H197" s="92"/>
      <c r="I197" s="93"/>
      <c r="J197" s="129"/>
    </row>
    <row r="198" spans="1:10" s="91" customFormat="1" x14ac:dyDescent="0.25">
      <c r="A198" s="127"/>
      <c r="B198" s="149"/>
      <c r="C198" s="150"/>
      <c r="D198" s="150"/>
      <c r="E198" s="127"/>
      <c r="F198" s="127"/>
      <c r="G198" s="38"/>
      <c r="H198" s="92"/>
      <c r="I198" s="93"/>
      <c r="J198" s="154"/>
    </row>
    <row r="199" spans="1:10" s="91" customFormat="1" x14ac:dyDescent="0.25">
      <c r="A199" s="127"/>
      <c r="B199" s="149"/>
      <c r="C199" s="150"/>
      <c r="D199" s="150"/>
      <c r="E199" s="127"/>
      <c r="F199" s="127"/>
      <c r="G199" s="38"/>
      <c r="H199" s="92"/>
      <c r="I199" s="93"/>
      <c r="J199" s="129"/>
    </row>
    <row r="200" spans="1:10" s="91" customFormat="1" x14ac:dyDescent="0.25">
      <c r="A200" s="127"/>
      <c r="C200" s="150"/>
      <c r="D200" s="150"/>
      <c r="E200" s="127"/>
      <c r="F200" s="127"/>
      <c r="G200" s="38"/>
      <c r="H200" s="92"/>
      <c r="I200" s="93"/>
      <c r="J200" s="129"/>
    </row>
    <row r="201" spans="1:10" x14ac:dyDescent="0.25">
      <c r="A201" s="96"/>
      <c r="F201" s="151"/>
      <c r="H201" s="151"/>
    </row>
    <row r="206" spans="1:10" x14ac:dyDescent="0.25">
      <c r="C206" s="97"/>
      <c r="D206" s="97"/>
    </row>
    <row r="207" spans="1:10" ht="9.75" customHeight="1" x14ac:dyDescent="0.25">
      <c r="C207" s="97"/>
      <c r="D207" s="97"/>
    </row>
    <row r="212" spans="1:1" x14ac:dyDescent="0.25">
      <c r="A212" s="153"/>
    </row>
    <row r="213" spans="1:1" x14ac:dyDescent="0.25">
      <c r="A213" s="153"/>
    </row>
    <row r="222" spans="1:1" ht="21" customHeight="1" x14ac:dyDescent="0.25"/>
  </sheetData>
  <autoFilter ref="A6:P196">
    <filterColumn colId="0">
      <customFilters>
        <customFilter operator="notEqual" val=" "/>
      </customFilters>
    </filterColumn>
  </autoFilter>
  <mergeCells count="24">
    <mergeCell ref="J4:J6"/>
    <mergeCell ref="A151:H151"/>
    <mergeCell ref="A195:H195"/>
    <mergeCell ref="A4:A6"/>
    <mergeCell ref="B4:B6"/>
    <mergeCell ref="C4:C6"/>
    <mergeCell ref="D4:D6"/>
    <mergeCell ref="E5:E6"/>
    <mergeCell ref="H4:H6"/>
    <mergeCell ref="A126:H126"/>
    <mergeCell ref="A130:H130"/>
    <mergeCell ref="A131:H131"/>
    <mergeCell ref="A144:H144"/>
    <mergeCell ref="A150:H150"/>
    <mergeCell ref="A41:H41"/>
    <mergeCell ref="A50:H50"/>
    <mergeCell ref="A83:H83"/>
    <mergeCell ref="A118:H118"/>
    <mergeCell ref="A119:H119"/>
    <mergeCell ref="A2:H2"/>
    <mergeCell ref="E4:G4"/>
    <mergeCell ref="F5:G5"/>
    <mergeCell ref="A8:H8"/>
    <mergeCell ref="A40:H40"/>
  </mergeCells>
  <pageMargins left="0.59055118110236227" right="0.19685039370078741" top="0.55118110236220474" bottom="0.39370078740157483" header="0" footer="0"/>
  <pageSetup paperSize="9" scale="75" fitToHeight="0" orientation="portrait" r:id="rId1"/>
  <colBreaks count="1" manualBreakCount="1">
    <brk id="8" max="233"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zoomScale="80" zoomScaleNormal="80" workbookViewId="0">
      <selection activeCell="I25" sqref="I25"/>
    </sheetView>
  </sheetViews>
  <sheetFormatPr defaultColWidth="9.140625" defaultRowHeight="15" x14ac:dyDescent="0.25"/>
  <cols>
    <col min="1" max="1" width="6.28515625" style="77" customWidth="1"/>
    <col min="2" max="2" width="55.42578125" style="78" customWidth="1"/>
    <col min="3" max="3" width="23.5703125" style="78" customWidth="1"/>
    <col min="4" max="4" width="12.42578125" style="78" customWidth="1"/>
    <col min="5" max="5" width="12.28515625" style="78" customWidth="1"/>
    <col min="6" max="6" width="12.85546875" style="78" customWidth="1"/>
    <col min="7" max="7" width="12.42578125" style="78" customWidth="1"/>
    <col min="8" max="8" width="21.7109375" style="78" customWidth="1"/>
    <col min="9" max="9" width="111.42578125" style="78" customWidth="1"/>
    <col min="10" max="10" width="32.7109375" style="157" customWidth="1"/>
    <col min="11" max="22" width="9.140625" style="78" customWidth="1"/>
    <col min="23" max="23" width="9.5703125" style="78" customWidth="1"/>
    <col min="24" max="24" width="12.85546875" style="78" customWidth="1"/>
    <col min="25" max="25" width="14" style="78" customWidth="1"/>
    <col min="26" max="16384" width="9.140625" style="78"/>
  </cols>
  <sheetData>
    <row r="1" spans="1:12" x14ac:dyDescent="0.25">
      <c r="J1" s="157" t="s">
        <v>178</v>
      </c>
    </row>
    <row r="2" spans="1:12" x14ac:dyDescent="0.25">
      <c r="B2" s="193" t="s">
        <v>179</v>
      </c>
      <c r="C2" s="193"/>
      <c r="D2" s="193"/>
      <c r="E2" s="193"/>
      <c r="F2" s="193"/>
      <c r="G2" s="193"/>
      <c r="H2" s="193"/>
      <c r="I2" s="193"/>
      <c r="J2" s="193"/>
    </row>
    <row r="3" spans="1:12" x14ac:dyDescent="0.25">
      <c r="B3" s="193" t="s">
        <v>180</v>
      </c>
      <c r="C3" s="193"/>
      <c r="D3" s="193"/>
      <c r="E3" s="193"/>
      <c r="F3" s="193"/>
      <c r="G3" s="193"/>
      <c r="H3" s="193"/>
      <c r="I3" s="193"/>
      <c r="J3" s="193"/>
      <c r="L3" s="87"/>
    </row>
    <row r="4" spans="1:12" x14ac:dyDescent="0.25">
      <c r="B4" s="194"/>
      <c r="C4" s="194"/>
      <c r="D4" s="194"/>
      <c r="E4" s="194"/>
      <c r="F4" s="194"/>
      <c r="G4" s="194"/>
      <c r="H4" s="194"/>
      <c r="I4" s="194"/>
    </row>
    <row r="5" spans="1:12" ht="33" customHeight="1" x14ac:dyDescent="0.25">
      <c r="A5" s="201" t="s">
        <v>2</v>
      </c>
      <c r="B5" s="195" t="s">
        <v>181</v>
      </c>
      <c r="C5" s="195" t="s">
        <v>182</v>
      </c>
      <c r="D5" s="195" t="s">
        <v>183</v>
      </c>
      <c r="E5" s="195"/>
      <c r="F5" s="195" t="s">
        <v>184</v>
      </c>
      <c r="G5" s="195"/>
      <c r="H5" s="196" t="s">
        <v>185</v>
      </c>
      <c r="I5" s="196"/>
      <c r="J5" s="197" t="s">
        <v>186</v>
      </c>
    </row>
    <row r="6" spans="1:12" ht="57" customHeight="1" x14ac:dyDescent="0.25">
      <c r="A6" s="201"/>
      <c r="B6" s="195"/>
      <c r="C6" s="195"/>
      <c r="D6" s="158" t="s">
        <v>187</v>
      </c>
      <c r="E6" s="158" t="s">
        <v>188</v>
      </c>
      <c r="F6" s="158" t="s">
        <v>187</v>
      </c>
      <c r="G6" s="158" t="s">
        <v>188</v>
      </c>
      <c r="H6" s="159" t="s">
        <v>189</v>
      </c>
      <c r="I6" s="158" t="s">
        <v>190</v>
      </c>
      <c r="J6" s="197"/>
    </row>
    <row r="7" spans="1:12" s="74" customFormat="1" x14ac:dyDescent="0.25">
      <c r="A7" s="160">
        <v>1</v>
      </c>
      <c r="B7" s="79">
        <v>2</v>
      </c>
      <c r="C7" s="79">
        <v>3</v>
      </c>
      <c r="D7" s="79">
        <v>4</v>
      </c>
      <c r="E7" s="79">
        <v>5</v>
      </c>
      <c r="F7" s="79">
        <v>6</v>
      </c>
      <c r="G7" s="79">
        <v>7</v>
      </c>
      <c r="H7" s="79">
        <v>8</v>
      </c>
      <c r="I7" s="79">
        <v>9</v>
      </c>
      <c r="J7" s="79">
        <v>10</v>
      </c>
    </row>
    <row r="8" spans="1:12" s="75" customFormat="1" ht="22.5" customHeight="1" x14ac:dyDescent="0.25">
      <c r="A8" s="198" t="s">
        <v>191</v>
      </c>
      <c r="B8" s="199"/>
      <c r="C8" s="199"/>
      <c r="D8" s="199"/>
      <c r="E8" s="199"/>
      <c r="F8" s="199"/>
      <c r="G8" s="199"/>
      <c r="H8" s="199"/>
      <c r="I8" s="199"/>
      <c r="J8" s="200"/>
    </row>
    <row r="9" spans="1:12" ht="107.25" customHeight="1" x14ac:dyDescent="0.25">
      <c r="A9" s="80" t="s">
        <v>192</v>
      </c>
      <c r="B9" s="81" t="s">
        <v>193</v>
      </c>
      <c r="C9" s="82" t="s">
        <v>194</v>
      </c>
      <c r="D9" s="83">
        <v>45292</v>
      </c>
      <c r="E9" s="83">
        <v>45657</v>
      </c>
      <c r="F9" s="83">
        <v>45292</v>
      </c>
      <c r="G9" s="83">
        <v>45657</v>
      </c>
      <c r="H9" s="162" t="s">
        <v>195</v>
      </c>
      <c r="I9" s="162" t="s">
        <v>196</v>
      </c>
      <c r="J9" s="163" t="s">
        <v>197</v>
      </c>
    </row>
    <row r="10" spans="1:12" ht="135" customHeight="1" x14ac:dyDescent="0.25">
      <c r="A10" s="80" t="s">
        <v>198</v>
      </c>
      <c r="B10" s="81" t="s">
        <v>199</v>
      </c>
      <c r="C10" s="82" t="s">
        <v>194</v>
      </c>
      <c r="D10" s="83">
        <v>45292</v>
      </c>
      <c r="E10" s="83">
        <v>45657</v>
      </c>
      <c r="F10" s="83">
        <v>45292</v>
      </c>
      <c r="G10" s="83">
        <v>45657</v>
      </c>
      <c r="H10" s="162" t="s">
        <v>200</v>
      </c>
      <c r="I10" s="162" t="s">
        <v>201</v>
      </c>
      <c r="J10" s="163" t="s">
        <v>197</v>
      </c>
    </row>
    <row r="11" spans="1:12" ht="94.5" customHeight="1" x14ac:dyDescent="0.25">
      <c r="A11" s="80" t="s">
        <v>202</v>
      </c>
      <c r="B11" s="81" t="s">
        <v>203</v>
      </c>
      <c r="C11" s="82" t="s">
        <v>194</v>
      </c>
      <c r="D11" s="161">
        <v>45383</v>
      </c>
      <c r="E11" s="161">
        <v>45565</v>
      </c>
      <c r="F11" s="161">
        <v>45383</v>
      </c>
      <c r="G11" s="161">
        <v>45565</v>
      </c>
      <c r="H11" s="162" t="s">
        <v>204</v>
      </c>
      <c r="I11" s="88" t="s">
        <v>205</v>
      </c>
      <c r="J11" s="163" t="s">
        <v>197</v>
      </c>
    </row>
    <row r="12" spans="1:12" ht="95.25" customHeight="1" x14ac:dyDescent="0.25">
      <c r="A12" s="80" t="s">
        <v>206</v>
      </c>
      <c r="B12" s="81" t="s">
        <v>207</v>
      </c>
      <c r="C12" s="82" t="s">
        <v>194</v>
      </c>
      <c r="D12" s="83">
        <v>45292</v>
      </c>
      <c r="E12" s="83">
        <v>45657</v>
      </c>
      <c r="F12" s="83">
        <v>45292</v>
      </c>
      <c r="G12" s="83">
        <v>45657</v>
      </c>
      <c r="H12" s="162" t="s">
        <v>208</v>
      </c>
      <c r="I12" s="162" t="s">
        <v>209</v>
      </c>
      <c r="J12" s="163" t="s">
        <v>197</v>
      </c>
    </row>
    <row r="13" spans="1:12" ht="91.5" customHeight="1" x14ac:dyDescent="0.25">
      <c r="A13" s="80" t="s">
        <v>210</v>
      </c>
      <c r="B13" s="81" t="s">
        <v>211</v>
      </c>
      <c r="C13" s="82" t="s">
        <v>194</v>
      </c>
      <c r="D13" s="83">
        <v>45292</v>
      </c>
      <c r="E13" s="83">
        <v>45657</v>
      </c>
      <c r="F13" s="83">
        <v>45292</v>
      </c>
      <c r="G13" s="83">
        <v>45657</v>
      </c>
      <c r="H13" s="162" t="s">
        <v>212</v>
      </c>
      <c r="I13" s="162" t="s">
        <v>213</v>
      </c>
      <c r="J13" s="163" t="s">
        <v>197</v>
      </c>
    </row>
    <row r="14" spans="1:12" ht="390" x14ac:dyDescent="0.25">
      <c r="A14" s="80" t="s">
        <v>214</v>
      </c>
      <c r="B14" s="81" t="s">
        <v>215</v>
      </c>
      <c r="C14" s="82" t="s">
        <v>194</v>
      </c>
      <c r="D14" s="83">
        <v>45292</v>
      </c>
      <c r="E14" s="83">
        <v>45657</v>
      </c>
      <c r="F14" s="83">
        <v>45292</v>
      </c>
      <c r="G14" s="83">
        <v>45657</v>
      </c>
      <c r="H14" s="162" t="s">
        <v>216</v>
      </c>
      <c r="I14" s="162" t="s">
        <v>217</v>
      </c>
      <c r="J14" s="163" t="s">
        <v>197</v>
      </c>
    </row>
    <row r="15" spans="1:12" ht="90" customHeight="1" x14ac:dyDescent="0.25">
      <c r="A15" s="80" t="s">
        <v>218</v>
      </c>
      <c r="B15" s="81" t="s">
        <v>219</v>
      </c>
      <c r="C15" s="82" t="s">
        <v>194</v>
      </c>
      <c r="D15" s="83">
        <v>45292</v>
      </c>
      <c r="E15" s="83">
        <v>45657</v>
      </c>
      <c r="F15" s="83">
        <v>45292</v>
      </c>
      <c r="G15" s="83">
        <v>45657</v>
      </c>
      <c r="H15" s="162" t="s">
        <v>220</v>
      </c>
      <c r="I15" s="162" t="s">
        <v>221</v>
      </c>
      <c r="J15" s="163" t="s">
        <v>197</v>
      </c>
    </row>
    <row r="16" spans="1:12" ht="210" x14ac:dyDescent="0.25">
      <c r="A16" s="80" t="s">
        <v>222</v>
      </c>
      <c r="B16" s="81" t="s">
        <v>223</v>
      </c>
      <c r="C16" s="82" t="s">
        <v>194</v>
      </c>
      <c r="D16" s="83">
        <v>45292</v>
      </c>
      <c r="E16" s="83">
        <v>45657</v>
      </c>
      <c r="F16" s="83">
        <v>45292</v>
      </c>
      <c r="G16" s="83">
        <v>45657</v>
      </c>
      <c r="H16" s="162" t="s">
        <v>224</v>
      </c>
      <c r="I16" s="164" t="s">
        <v>624</v>
      </c>
      <c r="J16" s="163" t="s">
        <v>197</v>
      </c>
    </row>
    <row r="17" spans="1:10" ht="97.5" customHeight="1" x14ac:dyDescent="0.25">
      <c r="A17" s="80" t="s">
        <v>225</v>
      </c>
      <c r="B17" s="162" t="s">
        <v>226</v>
      </c>
      <c r="C17" s="82" t="s">
        <v>194</v>
      </c>
      <c r="D17" s="83">
        <v>45383</v>
      </c>
      <c r="E17" s="83">
        <v>45657</v>
      </c>
      <c r="F17" s="83">
        <v>45383</v>
      </c>
      <c r="G17" s="83">
        <v>45657</v>
      </c>
      <c r="H17" s="84" t="s">
        <v>227</v>
      </c>
      <c r="I17" s="168" t="s">
        <v>627</v>
      </c>
      <c r="J17" s="163" t="s">
        <v>197</v>
      </c>
    </row>
    <row r="18" spans="1:10" ht="90" customHeight="1" x14ac:dyDescent="0.25">
      <c r="A18" s="80" t="s">
        <v>228</v>
      </c>
      <c r="B18" s="162" t="s">
        <v>229</v>
      </c>
      <c r="C18" s="82" t="s">
        <v>194</v>
      </c>
      <c r="D18" s="83">
        <v>45292</v>
      </c>
      <c r="E18" s="83">
        <v>45657</v>
      </c>
      <c r="F18" s="83">
        <v>45292</v>
      </c>
      <c r="G18" s="83">
        <v>45657</v>
      </c>
      <c r="H18" s="84" t="s">
        <v>230</v>
      </c>
      <c r="I18" s="84" t="s">
        <v>231</v>
      </c>
      <c r="J18" s="163" t="s">
        <v>197</v>
      </c>
    </row>
    <row r="19" spans="1:10" ht="90" customHeight="1" x14ac:dyDescent="0.25">
      <c r="A19" s="80" t="s">
        <v>228</v>
      </c>
      <c r="B19" s="162" t="s">
        <v>232</v>
      </c>
      <c r="C19" s="82" t="s">
        <v>194</v>
      </c>
      <c r="D19" s="83">
        <v>45566</v>
      </c>
      <c r="E19" s="83">
        <v>45657</v>
      </c>
      <c r="F19" s="83">
        <v>45566</v>
      </c>
      <c r="G19" s="83">
        <v>45657</v>
      </c>
      <c r="H19" s="84" t="s">
        <v>233</v>
      </c>
      <c r="I19" s="84" t="s">
        <v>638</v>
      </c>
      <c r="J19" s="163" t="s">
        <v>197</v>
      </c>
    </row>
    <row r="20" spans="1:10" ht="90" customHeight="1" x14ac:dyDescent="0.25">
      <c r="A20" s="80" t="s">
        <v>234</v>
      </c>
      <c r="B20" s="81" t="s">
        <v>235</v>
      </c>
      <c r="C20" s="82" t="s">
        <v>194</v>
      </c>
      <c r="D20" s="83">
        <v>45292</v>
      </c>
      <c r="E20" s="83">
        <v>45657</v>
      </c>
      <c r="F20" s="83">
        <v>45292</v>
      </c>
      <c r="G20" s="83">
        <v>45657</v>
      </c>
      <c r="H20" s="162" t="s">
        <v>236</v>
      </c>
      <c r="I20" s="162" t="s">
        <v>628</v>
      </c>
      <c r="J20" s="163" t="s">
        <v>197</v>
      </c>
    </row>
    <row r="21" spans="1:10" ht="143.25" customHeight="1" x14ac:dyDescent="0.25">
      <c r="A21" s="80" t="s">
        <v>237</v>
      </c>
      <c r="B21" s="81" t="s">
        <v>238</v>
      </c>
      <c r="C21" s="82" t="s">
        <v>194</v>
      </c>
      <c r="D21" s="83">
        <v>45292</v>
      </c>
      <c r="E21" s="83">
        <v>45565</v>
      </c>
      <c r="F21" s="83">
        <v>45292</v>
      </c>
      <c r="G21" s="83">
        <v>45565</v>
      </c>
      <c r="H21" s="164" t="s">
        <v>239</v>
      </c>
      <c r="I21" s="164" t="s">
        <v>240</v>
      </c>
      <c r="J21" s="163" t="s">
        <v>197</v>
      </c>
    </row>
    <row r="22" spans="1:10" ht="210" x14ac:dyDescent="0.25">
      <c r="A22" s="80" t="s">
        <v>241</v>
      </c>
      <c r="B22" s="85" t="s">
        <v>242</v>
      </c>
      <c r="C22" s="82" t="s">
        <v>194</v>
      </c>
      <c r="D22" s="83">
        <v>45292</v>
      </c>
      <c r="E22" s="83">
        <v>45565</v>
      </c>
      <c r="F22" s="83">
        <v>45292</v>
      </c>
      <c r="G22" s="83">
        <v>45565</v>
      </c>
      <c r="H22" s="164" t="s">
        <v>224</v>
      </c>
      <c r="I22" s="84" t="s">
        <v>243</v>
      </c>
      <c r="J22" s="163" t="s">
        <v>197</v>
      </c>
    </row>
    <row r="23" spans="1:10" ht="210" x14ac:dyDescent="0.25">
      <c r="A23" s="80" t="s">
        <v>244</v>
      </c>
      <c r="B23" s="85" t="s">
        <v>245</v>
      </c>
      <c r="C23" s="82" t="s">
        <v>194</v>
      </c>
      <c r="D23" s="83">
        <v>45292</v>
      </c>
      <c r="E23" s="83">
        <v>45565</v>
      </c>
      <c r="F23" s="83">
        <v>45292</v>
      </c>
      <c r="G23" s="83">
        <v>45565</v>
      </c>
      <c r="H23" s="164" t="s">
        <v>224</v>
      </c>
      <c r="I23" s="84" t="s">
        <v>246</v>
      </c>
      <c r="J23" s="163" t="s">
        <v>197</v>
      </c>
    </row>
    <row r="24" spans="1:10" s="75" customFormat="1" ht="20.25" customHeight="1" x14ac:dyDescent="0.25">
      <c r="A24" s="198" t="s">
        <v>247</v>
      </c>
      <c r="B24" s="199"/>
      <c r="C24" s="199"/>
      <c r="D24" s="199"/>
      <c r="E24" s="199"/>
      <c r="F24" s="199"/>
      <c r="G24" s="199"/>
      <c r="H24" s="199"/>
      <c r="I24" s="199"/>
      <c r="J24" s="200"/>
    </row>
    <row r="25" spans="1:10" ht="61.5" customHeight="1" x14ac:dyDescent="0.25">
      <c r="A25" s="80" t="s">
        <v>248</v>
      </c>
      <c r="B25" s="85" t="s">
        <v>249</v>
      </c>
      <c r="C25" s="82" t="s">
        <v>194</v>
      </c>
      <c r="D25" s="83">
        <v>45292</v>
      </c>
      <c r="E25" s="83">
        <v>45657</v>
      </c>
      <c r="F25" s="83">
        <v>45292</v>
      </c>
      <c r="G25" s="83">
        <v>45657</v>
      </c>
      <c r="H25" s="162" t="s">
        <v>250</v>
      </c>
      <c r="I25" s="162" t="s">
        <v>251</v>
      </c>
      <c r="J25" s="163" t="s">
        <v>197</v>
      </c>
    </row>
    <row r="26" spans="1:10" ht="90" x14ac:dyDescent="0.25">
      <c r="A26" s="80" t="s">
        <v>252</v>
      </c>
      <c r="B26" s="84" t="s">
        <v>253</v>
      </c>
      <c r="C26" s="82" t="s">
        <v>194</v>
      </c>
      <c r="D26" s="83">
        <v>45292</v>
      </c>
      <c r="E26" s="83">
        <v>45657</v>
      </c>
      <c r="F26" s="83">
        <v>45292</v>
      </c>
      <c r="G26" s="83">
        <v>45657</v>
      </c>
      <c r="H26" s="84" t="s">
        <v>254</v>
      </c>
      <c r="I26" s="84" t="s">
        <v>255</v>
      </c>
      <c r="J26" s="163" t="s">
        <v>197</v>
      </c>
    </row>
    <row r="27" spans="1:10" ht="96.75" customHeight="1" x14ac:dyDescent="0.25">
      <c r="A27" s="80" t="s">
        <v>256</v>
      </c>
      <c r="B27" s="84" t="s">
        <v>257</v>
      </c>
      <c r="C27" s="82" t="s">
        <v>194</v>
      </c>
      <c r="D27" s="83">
        <v>45292</v>
      </c>
      <c r="E27" s="83">
        <v>45657</v>
      </c>
      <c r="F27" s="83">
        <v>45292</v>
      </c>
      <c r="G27" s="83">
        <v>45657</v>
      </c>
      <c r="H27" s="84" t="s">
        <v>258</v>
      </c>
      <c r="I27" s="84" t="s">
        <v>259</v>
      </c>
      <c r="J27" s="163" t="s">
        <v>197</v>
      </c>
    </row>
    <row r="28" spans="1:10" ht="63" customHeight="1" x14ac:dyDescent="0.25">
      <c r="A28" s="80" t="s">
        <v>260</v>
      </c>
      <c r="B28" s="85" t="s">
        <v>261</v>
      </c>
      <c r="C28" s="82" t="s">
        <v>194</v>
      </c>
      <c r="D28" s="161">
        <v>45444</v>
      </c>
      <c r="E28" s="161">
        <v>45535</v>
      </c>
      <c r="F28" s="161">
        <v>45444</v>
      </c>
      <c r="G28" s="161">
        <v>45535</v>
      </c>
      <c r="H28" s="162" t="s">
        <v>262</v>
      </c>
      <c r="I28" s="89" t="s">
        <v>263</v>
      </c>
      <c r="J28" s="163" t="s">
        <v>197</v>
      </c>
    </row>
    <row r="29" spans="1:10" ht="20.25" customHeight="1" x14ac:dyDescent="0.25">
      <c r="A29" s="198" t="s">
        <v>264</v>
      </c>
      <c r="B29" s="199"/>
      <c r="C29" s="199"/>
      <c r="D29" s="199"/>
      <c r="E29" s="199"/>
      <c r="F29" s="199"/>
      <c r="G29" s="199"/>
      <c r="H29" s="199"/>
      <c r="I29" s="199"/>
      <c r="J29" s="200"/>
    </row>
    <row r="30" spans="1:10" s="75" customFormat="1" ht="130.5" customHeight="1" x14ac:dyDescent="0.25">
      <c r="A30" s="80" t="s">
        <v>265</v>
      </c>
      <c r="B30" s="81" t="s">
        <v>266</v>
      </c>
      <c r="C30" s="82" t="s">
        <v>194</v>
      </c>
      <c r="D30" s="83">
        <v>45292</v>
      </c>
      <c r="E30" s="83">
        <v>45657</v>
      </c>
      <c r="F30" s="83">
        <v>45292</v>
      </c>
      <c r="G30" s="83">
        <v>45657</v>
      </c>
      <c r="H30" s="162" t="s">
        <v>267</v>
      </c>
      <c r="I30" s="162" t="s">
        <v>268</v>
      </c>
      <c r="J30" s="163" t="s">
        <v>197</v>
      </c>
    </row>
    <row r="31" spans="1:10" ht="369.75" customHeight="1" x14ac:dyDescent="0.25">
      <c r="A31" s="80" t="s">
        <v>269</v>
      </c>
      <c r="B31" s="162" t="s">
        <v>270</v>
      </c>
      <c r="C31" s="82" t="s">
        <v>194</v>
      </c>
      <c r="D31" s="83">
        <v>45292</v>
      </c>
      <c r="E31" s="83">
        <v>45657</v>
      </c>
      <c r="F31" s="83">
        <v>45292</v>
      </c>
      <c r="G31" s="83">
        <v>45657</v>
      </c>
      <c r="H31" s="84" t="s">
        <v>271</v>
      </c>
      <c r="I31" s="84" t="s">
        <v>272</v>
      </c>
      <c r="J31" s="163" t="s">
        <v>197</v>
      </c>
    </row>
    <row r="32" spans="1:10" ht="106.5" customHeight="1" x14ac:dyDescent="0.25">
      <c r="A32" s="80" t="s">
        <v>273</v>
      </c>
      <c r="B32" s="162" t="s">
        <v>274</v>
      </c>
      <c r="C32" s="82" t="s">
        <v>194</v>
      </c>
      <c r="D32" s="83">
        <v>45292</v>
      </c>
      <c r="E32" s="83">
        <v>45657</v>
      </c>
      <c r="F32" s="83">
        <v>45292</v>
      </c>
      <c r="G32" s="83">
        <v>45657</v>
      </c>
      <c r="H32" s="84" t="s">
        <v>275</v>
      </c>
      <c r="I32" s="84" t="s">
        <v>276</v>
      </c>
      <c r="J32" s="163" t="s">
        <v>197</v>
      </c>
    </row>
    <row r="33" spans="1:10" ht="108.75" customHeight="1" x14ac:dyDescent="0.25">
      <c r="A33" s="80" t="s">
        <v>277</v>
      </c>
      <c r="B33" s="162" t="s">
        <v>278</v>
      </c>
      <c r="C33" s="82" t="s">
        <v>194</v>
      </c>
      <c r="D33" s="83">
        <v>45566</v>
      </c>
      <c r="E33" s="83">
        <v>45657</v>
      </c>
      <c r="F33" s="83">
        <v>45566</v>
      </c>
      <c r="G33" s="83">
        <v>45657</v>
      </c>
      <c r="H33" s="84" t="s">
        <v>279</v>
      </c>
      <c r="I33" s="84" t="s">
        <v>280</v>
      </c>
      <c r="J33" s="163" t="s">
        <v>197</v>
      </c>
    </row>
    <row r="34" spans="1:10" ht="182.25" customHeight="1" x14ac:dyDescent="0.25">
      <c r="A34" s="80" t="s">
        <v>281</v>
      </c>
      <c r="B34" s="81" t="s">
        <v>282</v>
      </c>
      <c r="C34" s="82" t="s">
        <v>194</v>
      </c>
      <c r="D34" s="83">
        <v>45292</v>
      </c>
      <c r="E34" s="83">
        <v>45657</v>
      </c>
      <c r="F34" s="83">
        <v>45292</v>
      </c>
      <c r="G34" s="83">
        <v>45657</v>
      </c>
      <c r="H34" s="162" t="s">
        <v>283</v>
      </c>
      <c r="I34" s="162" t="s">
        <v>629</v>
      </c>
      <c r="J34" s="163" t="s">
        <v>197</v>
      </c>
    </row>
    <row r="35" spans="1:10" ht="115.5" customHeight="1" x14ac:dyDescent="0.25">
      <c r="A35" s="202" t="s">
        <v>83</v>
      </c>
      <c r="B35" s="205" t="s">
        <v>284</v>
      </c>
      <c r="C35" s="208" t="s">
        <v>194</v>
      </c>
      <c r="D35" s="211">
        <v>45292</v>
      </c>
      <c r="E35" s="211">
        <v>45657</v>
      </c>
      <c r="F35" s="211">
        <v>45292</v>
      </c>
      <c r="G35" s="211">
        <v>45657</v>
      </c>
      <c r="H35" s="205" t="s">
        <v>285</v>
      </c>
      <c r="I35" s="205" t="s">
        <v>630</v>
      </c>
      <c r="J35" s="214" t="s">
        <v>197</v>
      </c>
    </row>
    <row r="36" spans="1:10" ht="338.25" customHeight="1" x14ac:dyDescent="0.25">
      <c r="A36" s="203"/>
      <c r="B36" s="206"/>
      <c r="C36" s="209"/>
      <c r="D36" s="212"/>
      <c r="E36" s="212"/>
      <c r="F36" s="212"/>
      <c r="G36" s="212"/>
      <c r="H36" s="206"/>
      <c r="I36" s="206"/>
      <c r="J36" s="215"/>
    </row>
    <row r="37" spans="1:10" ht="102.75" customHeight="1" x14ac:dyDescent="0.25">
      <c r="A37" s="80" t="s">
        <v>86</v>
      </c>
      <c r="B37" s="162" t="s">
        <v>286</v>
      </c>
      <c r="C37" s="82" t="s">
        <v>194</v>
      </c>
      <c r="D37" s="83">
        <v>45292</v>
      </c>
      <c r="E37" s="83">
        <v>45657</v>
      </c>
      <c r="F37" s="83">
        <v>45292</v>
      </c>
      <c r="G37" s="83">
        <v>45657</v>
      </c>
      <c r="H37" s="84" t="s">
        <v>287</v>
      </c>
      <c r="I37" s="162" t="s">
        <v>288</v>
      </c>
      <c r="J37" s="163" t="s">
        <v>197</v>
      </c>
    </row>
    <row r="38" spans="1:10" ht="282.75" customHeight="1" x14ac:dyDescent="0.25">
      <c r="A38" s="202" t="s">
        <v>289</v>
      </c>
      <c r="B38" s="205" t="s">
        <v>290</v>
      </c>
      <c r="C38" s="208" t="s">
        <v>194</v>
      </c>
      <c r="D38" s="211">
        <v>45292</v>
      </c>
      <c r="E38" s="211">
        <v>45657</v>
      </c>
      <c r="F38" s="211">
        <v>45292</v>
      </c>
      <c r="G38" s="211">
        <v>45657</v>
      </c>
      <c r="H38" s="205" t="s">
        <v>291</v>
      </c>
      <c r="I38" s="205" t="s">
        <v>292</v>
      </c>
      <c r="J38" s="214" t="s">
        <v>197</v>
      </c>
    </row>
    <row r="39" spans="1:10" ht="282.75" customHeight="1" x14ac:dyDescent="0.25">
      <c r="A39" s="204"/>
      <c r="B39" s="207"/>
      <c r="C39" s="210"/>
      <c r="D39" s="213"/>
      <c r="E39" s="213"/>
      <c r="F39" s="213"/>
      <c r="G39" s="213"/>
      <c r="H39" s="207"/>
      <c r="I39" s="207"/>
      <c r="J39" s="216"/>
    </row>
    <row r="40" spans="1:10" ht="381" customHeight="1" x14ac:dyDescent="0.25">
      <c r="A40" s="203"/>
      <c r="B40" s="206"/>
      <c r="C40" s="209"/>
      <c r="D40" s="212"/>
      <c r="E40" s="212"/>
      <c r="F40" s="212"/>
      <c r="G40" s="212"/>
      <c r="H40" s="206"/>
      <c r="I40" s="206"/>
      <c r="J40" s="215"/>
    </row>
    <row r="41" spans="1:10" ht="206.25" customHeight="1" x14ac:dyDescent="0.25">
      <c r="A41" s="80" t="s">
        <v>293</v>
      </c>
      <c r="B41" s="81" t="s">
        <v>294</v>
      </c>
      <c r="C41" s="82" t="s">
        <v>194</v>
      </c>
      <c r="D41" s="83">
        <v>45292</v>
      </c>
      <c r="E41" s="83">
        <v>45657</v>
      </c>
      <c r="F41" s="83">
        <v>45292</v>
      </c>
      <c r="G41" s="83">
        <v>45657</v>
      </c>
      <c r="H41" s="162" t="s">
        <v>295</v>
      </c>
      <c r="I41" s="162" t="s">
        <v>296</v>
      </c>
      <c r="J41" s="163" t="s">
        <v>197</v>
      </c>
    </row>
    <row r="42" spans="1:10" ht="97.5" customHeight="1" x14ac:dyDescent="0.25">
      <c r="A42" s="80" t="s">
        <v>93</v>
      </c>
      <c r="B42" s="81" t="s">
        <v>297</v>
      </c>
      <c r="C42" s="82" t="s">
        <v>194</v>
      </c>
      <c r="D42" s="83">
        <v>45474</v>
      </c>
      <c r="E42" s="83">
        <v>45657</v>
      </c>
      <c r="F42" s="83">
        <v>45474</v>
      </c>
      <c r="G42" s="83">
        <v>45657</v>
      </c>
      <c r="H42" s="162" t="s">
        <v>298</v>
      </c>
      <c r="I42" s="162"/>
      <c r="J42" s="163" t="s">
        <v>197</v>
      </c>
    </row>
    <row r="43" spans="1:10" s="75" customFormat="1" ht="31.5" customHeight="1" x14ac:dyDescent="0.25">
      <c r="A43" s="198" t="s">
        <v>299</v>
      </c>
      <c r="B43" s="199"/>
      <c r="C43" s="199"/>
      <c r="D43" s="199"/>
      <c r="E43" s="199"/>
      <c r="F43" s="199"/>
      <c r="G43" s="199"/>
      <c r="H43" s="199"/>
      <c r="I43" s="199"/>
      <c r="J43" s="200"/>
    </row>
    <row r="44" spans="1:10" ht="66.75" customHeight="1" x14ac:dyDescent="0.25">
      <c r="A44" s="80" t="s">
        <v>97</v>
      </c>
      <c r="B44" s="81" t="s">
        <v>300</v>
      </c>
      <c r="C44" s="82" t="s">
        <v>194</v>
      </c>
      <c r="D44" s="83">
        <v>45292</v>
      </c>
      <c r="E44" s="83">
        <v>45657</v>
      </c>
      <c r="F44" s="83">
        <v>45292</v>
      </c>
      <c r="G44" s="83">
        <v>45657</v>
      </c>
      <c r="H44" s="162" t="s">
        <v>301</v>
      </c>
      <c r="I44" s="84" t="s">
        <v>302</v>
      </c>
      <c r="J44" s="163" t="s">
        <v>197</v>
      </c>
    </row>
    <row r="45" spans="1:10" ht="105" customHeight="1" x14ac:dyDescent="0.25">
      <c r="A45" s="80" t="s">
        <v>99</v>
      </c>
      <c r="B45" s="162" t="s">
        <v>303</v>
      </c>
      <c r="C45" s="82" t="s">
        <v>194</v>
      </c>
      <c r="D45" s="83">
        <v>45292</v>
      </c>
      <c r="E45" s="83">
        <v>45657</v>
      </c>
      <c r="F45" s="83">
        <v>45292</v>
      </c>
      <c r="G45" s="83">
        <v>45657</v>
      </c>
      <c r="H45" s="84" t="s">
        <v>304</v>
      </c>
      <c r="I45" s="84" t="s">
        <v>305</v>
      </c>
      <c r="J45" s="163" t="s">
        <v>197</v>
      </c>
    </row>
    <row r="46" spans="1:10" ht="107.25" customHeight="1" x14ac:dyDescent="0.25">
      <c r="A46" s="80" t="s">
        <v>103</v>
      </c>
      <c r="B46" s="162" t="s">
        <v>306</v>
      </c>
      <c r="C46" s="82" t="s">
        <v>194</v>
      </c>
      <c r="D46" s="83">
        <v>45292</v>
      </c>
      <c r="E46" s="83">
        <v>45657</v>
      </c>
      <c r="F46" s="83">
        <v>45292</v>
      </c>
      <c r="G46" s="83">
        <v>45657</v>
      </c>
      <c r="H46" s="84" t="s">
        <v>307</v>
      </c>
      <c r="I46" s="84" t="s">
        <v>308</v>
      </c>
      <c r="J46" s="163" t="s">
        <v>197</v>
      </c>
    </row>
    <row r="47" spans="1:10" ht="99.75" x14ac:dyDescent="0.25">
      <c r="A47" s="80" t="s">
        <v>105</v>
      </c>
      <c r="B47" s="81" t="s">
        <v>309</v>
      </c>
      <c r="C47" s="82" t="s">
        <v>194</v>
      </c>
      <c r="D47" s="83">
        <v>45292</v>
      </c>
      <c r="E47" s="83">
        <v>45657</v>
      </c>
      <c r="F47" s="83">
        <v>45292</v>
      </c>
      <c r="G47" s="83">
        <v>45657</v>
      </c>
      <c r="H47" s="162" t="s">
        <v>310</v>
      </c>
      <c r="I47" s="162" t="s">
        <v>311</v>
      </c>
      <c r="J47" s="163" t="s">
        <v>197</v>
      </c>
    </row>
    <row r="48" spans="1:10" ht="90" x14ac:dyDescent="0.25">
      <c r="A48" s="80" t="s">
        <v>107</v>
      </c>
      <c r="B48" s="81" t="s">
        <v>312</v>
      </c>
      <c r="C48" s="82" t="s">
        <v>194</v>
      </c>
      <c r="D48" s="83">
        <v>45292</v>
      </c>
      <c r="E48" s="83">
        <v>45657</v>
      </c>
      <c r="F48" s="83">
        <v>45292</v>
      </c>
      <c r="G48" s="83">
        <v>45657</v>
      </c>
      <c r="H48" s="162" t="s">
        <v>310</v>
      </c>
      <c r="I48" s="162" t="s">
        <v>313</v>
      </c>
      <c r="J48" s="163" t="s">
        <v>197</v>
      </c>
    </row>
    <row r="49" spans="1:10" ht="99.75" customHeight="1" x14ac:dyDescent="0.25">
      <c r="A49" s="80" t="s">
        <v>109</v>
      </c>
      <c r="B49" s="81" t="s">
        <v>314</v>
      </c>
      <c r="C49" s="82" t="s">
        <v>194</v>
      </c>
      <c r="D49" s="83">
        <v>45292</v>
      </c>
      <c r="E49" s="83">
        <v>45657</v>
      </c>
      <c r="F49" s="83">
        <v>45292</v>
      </c>
      <c r="G49" s="83">
        <v>45657</v>
      </c>
      <c r="H49" s="162" t="s">
        <v>315</v>
      </c>
      <c r="I49" s="162" t="s">
        <v>316</v>
      </c>
      <c r="J49" s="163" t="s">
        <v>197</v>
      </c>
    </row>
    <row r="50" spans="1:10" ht="105" x14ac:dyDescent="0.25">
      <c r="A50" s="80" t="s">
        <v>317</v>
      </c>
      <c r="B50" s="81" t="s">
        <v>318</v>
      </c>
      <c r="C50" s="82" t="s">
        <v>194</v>
      </c>
      <c r="D50" s="83">
        <v>45292</v>
      </c>
      <c r="E50" s="83">
        <v>45657</v>
      </c>
      <c r="F50" s="83">
        <v>45292</v>
      </c>
      <c r="G50" s="83">
        <v>45657</v>
      </c>
      <c r="H50" s="162" t="s">
        <v>315</v>
      </c>
      <c r="I50" s="162" t="s">
        <v>319</v>
      </c>
      <c r="J50" s="163" t="s">
        <v>197</v>
      </c>
    </row>
    <row r="51" spans="1:10" ht="90" x14ac:dyDescent="0.25">
      <c r="A51" s="80" t="s">
        <v>320</v>
      </c>
      <c r="B51" s="162" t="s">
        <v>321</v>
      </c>
      <c r="C51" s="82" t="s">
        <v>194</v>
      </c>
      <c r="D51" s="83">
        <v>45292</v>
      </c>
      <c r="E51" s="83">
        <v>45657</v>
      </c>
      <c r="F51" s="83">
        <v>45292</v>
      </c>
      <c r="G51" s="83">
        <v>45657</v>
      </c>
      <c r="H51" s="84" t="s">
        <v>322</v>
      </c>
      <c r="I51" s="162" t="s">
        <v>323</v>
      </c>
      <c r="J51" s="163" t="s">
        <v>197</v>
      </c>
    </row>
    <row r="52" spans="1:10" ht="94.5" customHeight="1" x14ac:dyDescent="0.25">
      <c r="A52" s="80" t="s">
        <v>324</v>
      </c>
      <c r="B52" s="162" t="s">
        <v>325</v>
      </c>
      <c r="C52" s="82" t="s">
        <v>194</v>
      </c>
      <c r="D52" s="83">
        <v>45292</v>
      </c>
      <c r="E52" s="83">
        <v>45657</v>
      </c>
      <c r="F52" s="83">
        <v>45292</v>
      </c>
      <c r="G52" s="83">
        <v>45657</v>
      </c>
      <c r="H52" s="84" t="s">
        <v>326</v>
      </c>
      <c r="I52" s="84" t="s">
        <v>327</v>
      </c>
      <c r="J52" s="163" t="s">
        <v>197</v>
      </c>
    </row>
    <row r="53" spans="1:10" ht="99.75" customHeight="1" x14ac:dyDescent="0.25">
      <c r="A53" s="80" t="s">
        <v>328</v>
      </c>
      <c r="B53" s="162" t="s">
        <v>329</v>
      </c>
      <c r="C53" s="82" t="s">
        <v>194</v>
      </c>
      <c r="D53" s="83">
        <v>45292</v>
      </c>
      <c r="E53" s="83">
        <v>45657</v>
      </c>
      <c r="F53" s="83">
        <v>45292</v>
      </c>
      <c r="G53" s="83">
        <v>45657</v>
      </c>
      <c r="H53" s="84" t="s">
        <v>330</v>
      </c>
      <c r="I53" s="84" t="s">
        <v>331</v>
      </c>
      <c r="J53" s="163" t="s">
        <v>197</v>
      </c>
    </row>
    <row r="54" spans="1:10" ht="90" customHeight="1" x14ac:dyDescent="0.25">
      <c r="A54" s="80" t="s">
        <v>332</v>
      </c>
      <c r="B54" s="162" t="s">
        <v>333</v>
      </c>
      <c r="C54" s="82" t="s">
        <v>194</v>
      </c>
      <c r="D54" s="83">
        <v>45292</v>
      </c>
      <c r="E54" s="83">
        <v>45657</v>
      </c>
      <c r="F54" s="83">
        <v>45292</v>
      </c>
      <c r="G54" s="83">
        <v>45657</v>
      </c>
      <c r="H54" s="84" t="s">
        <v>334</v>
      </c>
      <c r="I54" s="84" t="s">
        <v>335</v>
      </c>
      <c r="J54" s="163" t="s">
        <v>197</v>
      </c>
    </row>
    <row r="55" spans="1:10" ht="251.25" customHeight="1" x14ac:dyDescent="0.25">
      <c r="A55" s="80" t="s">
        <v>336</v>
      </c>
      <c r="B55" s="162" t="s">
        <v>337</v>
      </c>
      <c r="C55" s="82" t="s">
        <v>194</v>
      </c>
      <c r="D55" s="83">
        <v>45292</v>
      </c>
      <c r="E55" s="83">
        <v>45657</v>
      </c>
      <c r="F55" s="83">
        <v>45292</v>
      </c>
      <c r="G55" s="83">
        <v>45657</v>
      </c>
      <c r="H55" s="84" t="s">
        <v>338</v>
      </c>
      <c r="I55" s="84" t="s">
        <v>339</v>
      </c>
      <c r="J55" s="163" t="s">
        <v>197</v>
      </c>
    </row>
    <row r="56" spans="1:10" ht="270" x14ac:dyDescent="0.25">
      <c r="A56" s="80" t="s">
        <v>340</v>
      </c>
      <c r="B56" s="85" t="s">
        <v>341</v>
      </c>
      <c r="C56" s="82" t="s">
        <v>342</v>
      </c>
      <c r="D56" s="83">
        <v>45292</v>
      </c>
      <c r="E56" s="83">
        <v>45657</v>
      </c>
      <c r="F56" s="83">
        <v>45292</v>
      </c>
      <c r="G56" s="83">
        <v>45657</v>
      </c>
      <c r="H56" s="162" t="s">
        <v>315</v>
      </c>
      <c r="I56" s="162" t="s">
        <v>343</v>
      </c>
      <c r="J56" s="163" t="s">
        <v>197</v>
      </c>
    </row>
    <row r="57" spans="1:10" ht="99" customHeight="1" x14ac:dyDescent="0.25">
      <c r="A57" s="80" t="s">
        <v>344</v>
      </c>
      <c r="B57" s="81" t="s">
        <v>345</v>
      </c>
      <c r="C57" s="82" t="s">
        <v>194</v>
      </c>
      <c r="D57" s="83">
        <v>45292</v>
      </c>
      <c r="E57" s="83">
        <v>45657</v>
      </c>
      <c r="F57" s="83">
        <v>45292</v>
      </c>
      <c r="G57" s="83">
        <v>45657</v>
      </c>
      <c r="H57" s="84" t="s">
        <v>310</v>
      </c>
      <c r="I57" s="88" t="s">
        <v>346</v>
      </c>
      <c r="J57" s="163" t="s">
        <v>197</v>
      </c>
    </row>
    <row r="58" spans="1:10" ht="60" customHeight="1" x14ac:dyDescent="0.25">
      <c r="A58" s="80" t="s">
        <v>347</v>
      </c>
      <c r="B58" s="162" t="s">
        <v>348</v>
      </c>
      <c r="C58" s="82" t="s">
        <v>194</v>
      </c>
      <c r="D58" s="83">
        <v>45292</v>
      </c>
      <c r="E58" s="83">
        <v>45657</v>
      </c>
      <c r="F58" s="83">
        <v>45292</v>
      </c>
      <c r="G58" s="83">
        <v>45657</v>
      </c>
      <c r="H58" s="84" t="s">
        <v>349</v>
      </c>
      <c r="I58" s="84" t="s">
        <v>350</v>
      </c>
      <c r="J58" s="163" t="s">
        <v>197</v>
      </c>
    </row>
    <row r="59" spans="1:10" ht="97.5" customHeight="1" x14ac:dyDescent="0.25">
      <c r="A59" s="80" t="s">
        <v>351</v>
      </c>
      <c r="B59" s="162" t="s">
        <v>352</v>
      </c>
      <c r="C59" s="82" t="s">
        <v>194</v>
      </c>
      <c r="D59" s="83">
        <v>45292</v>
      </c>
      <c r="E59" s="83">
        <v>45657</v>
      </c>
      <c r="F59" s="83">
        <v>45292</v>
      </c>
      <c r="G59" s="83">
        <v>45657</v>
      </c>
      <c r="H59" s="84" t="s">
        <v>353</v>
      </c>
      <c r="I59" s="88" t="s">
        <v>346</v>
      </c>
      <c r="J59" s="163" t="s">
        <v>197</v>
      </c>
    </row>
    <row r="60" spans="1:10" ht="99.75" customHeight="1" x14ac:dyDescent="0.25">
      <c r="A60" s="80" t="s">
        <v>354</v>
      </c>
      <c r="B60" s="81" t="s">
        <v>355</v>
      </c>
      <c r="C60" s="82" t="s">
        <v>194</v>
      </c>
      <c r="D60" s="83">
        <v>45292</v>
      </c>
      <c r="E60" s="83">
        <v>45657</v>
      </c>
      <c r="F60" s="83">
        <v>45292</v>
      </c>
      <c r="G60" s="83">
        <v>45657</v>
      </c>
      <c r="H60" s="162" t="s">
        <v>356</v>
      </c>
      <c r="I60" s="162" t="s">
        <v>357</v>
      </c>
      <c r="J60" s="163" t="s">
        <v>197</v>
      </c>
    </row>
    <row r="61" spans="1:10" ht="102" customHeight="1" x14ac:dyDescent="0.25">
      <c r="A61" s="80" t="s">
        <v>358</v>
      </c>
      <c r="B61" s="81" t="s">
        <v>359</v>
      </c>
      <c r="C61" s="82" t="s">
        <v>194</v>
      </c>
      <c r="D61" s="83">
        <v>45292</v>
      </c>
      <c r="E61" s="83">
        <v>45657</v>
      </c>
      <c r="F61" s="83">
        <v>45292</v>
      </c>
      <c r="G61" s="83">
        <v>45657</v>
      </c>
      <c r="H61" s="162" t="s">
        <v>360</v>
      </c>
      <c r="I61" s="162" t="s">
        <v>361</v>
      </c>
      <c r="J61" s="163" t="s">
        <v>197</v>
      </c>
    </row>
    <row r="62" spans="1:10" ht="100.5" customHeight="1" x14ac:dyDescent="0.25">
      <c r="A62" s="80" t="s">
        <v>362</v>
      </c>
      <c r="B62" s="81" t="s">
        <v>363</v>
      </c>
      <c r="C62" s="82" t="s">
        <v>194</v>
      </c>
      <c r="D62" s="83">
        <v>45292</v>
      </c>
      <c r="E62" s="83">
        <v>45657</v>
      </c>
      <c r="F62" s="83">
        <v>45292</v>
      </c>
      <c r="G62" s="83">
        <v>45657</v>
      </c>
      <c r="H62" s="162" t="s">
        <v>360</v>
      </c>
      <c r="I62" s="162" t="s">
        <v>364</v>
      </c>
      <c r="J62" s="163" t="s">
        <v>197</v>
      </c>
    </row>
    <row r="63" spans="1:10" s="76" customFormat="1" ht="96.75" customHeight="1" x14ac:dyDescent="0.25">
      <c r="A63" s="80" t="s">
        <v>365</v>
      </c>
      <c r="B63" s="86" t="s">
        <v>366</v>
      </c>
      <c r="C63" s="82" t="s">
        <v>194</v>
      </c>
      <c r="D63" s="83">
        <v>45292</v>
      </c>
      <c r="E63" s="83">
        <v>45657</v>
      </c>
      <c r="F63" s="83">
        <v>45292</v>
      </c>
      <c r="G63" s="83">
        <v>45657</v>
      </c>
      <c r="H63" s="86" t="s">
        <v>367</v>
      </c>
      <c r="I63" s="86" t="s">
        <v>368</v>
      </c>
      <c r="J63" s="163" t="s">
        <v>197</v>
      </c>
    </row>
  </sheetData>
  <autoFilter ref="B7:AK63"/>
  <mergeCells count="34">
    <mergeCell ref="J35:J36"/>
    <mergeCell ref="J38:J40"/>
    <mergeCell ref="A8:J8"/>
    <mergeCell ref="A24:J24"/>
    <mergeCell ref="A29:J29"/>
    <mergeCell ref="G35:G36"/>
    <mergeCell ref="G38:G40"/>
    <mergeCell ref="H35:H36"/>
    <mergeCell ref="H38:H40"/>
    <mergeCell ref="I35:I36"/>
    <mergeCell ref="I38:I40"/>
    <mergeCell ref="A43:J43"/>
    <mergeCell ref="A5:A6"/>
    <mergeCell ref="A35:A36"/>
    <mergeCell ref="A38:A40"/>
    <mergeCell ref="B5:B6"/>
    <mergeCell ref="B35:B36"/>
    <mergeCell ref="B38:B40"/>
    <mergeCell ref="C5:C6"/>
    <mergeCell ref="C35:C36"/>
    <mergeCell ref="C38:C40"/>
    <mergeCell ref="D35:D36"/>
    <mergeCell ref="D38:D40"/>
    <mergeCell ref="E35:E36"/>
    <mergeCell ref="E38:E40"/>
    <mergeCell ref="F35:F36"/>
    <mergeCell ref="F38:F40"/>
    <mergeCell ref="B2:J2"/>
    <mergeCell ref="B3:J3"/>
    <mergeCell ref="B4:I4"/>
    <mergeCell ref="D5:E5"/>
    <mergeCell ref="F5:G5"/>
    <mergeCell ref="H5:I5"/>
    <mergeCell ref="J5:J6"/>
  </mergeCells>
  <pageMargins left="0" right="0" top="0.35433070866141703" bottom="0.196850393700787" header="0" footer="0"/>
  <pageSetup paperSize="9" scale="45" fitToHeight="8" orientation="landscape" verticalDpi="300" r:id="rId1"/>
  <colBreaks count="1" manualBreakCount="1">
    <brk id="10" max="11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0"/>
  <sheetViews>
    <sheetView zoomScale="90" zoomScaleNormal="90" zoomScaleSheetLayoutView="80" workbookViewId="0">
      <selection activeCell="B21" sqref="B21:B25"/>
    </sheetView>
  </sheetViews>
  <sheetFormatPr defaultColWidth="9.140625" defaultRowHeight="12.75" x14ac:dyDescent="0.25"/>
  <cols>
    <col min="1" max="1" width="22.85546875" style="44" customWidth="1"/>
    <col min="2" max="2" width="36.28515625" style="44" customWidth="1"/>
    <col min="3" max="3" width="23.85546875" style="44" customWidth="1"/>
    <col min="4" max="5" width="17.28515625" style="3" customWidth="1"/>
    <col min="6" max="6" width="15" style="3" customWidth="1"/>
    <col min="7" max="7" width="10.85546875" style="45" customWidth="1"/>
    <col min="8" max="8" width="11.42578125" style="46" customWidth="1"/>
    <col min="9" max="9" width="13.5703125" style="3" customWidth="1"/>
    <col min="10" max="10" width="13.28515625" style="47" customWidth="1"/>
    <col min="11" max="11" width="14.42578125" style="47" customWidth="1"/>
    <col min="12" max="12" width="13.140625" style="47" customWidth="1"/>
    <col min="13" max="13" width="13.140625" style="46" customWidth="1"/>
    <col min="14" max="15" width="9.140625" style="3" customWidth="1"/>
    <col min="16" max="17" width="9.140625" style="3"/>
    <col min="18" max="16384" width="9.140625" style="48"/>
  </cols>
  <sheetData>
    <row r="1" spans="1:17" ht="21" customHeight="1" x14ac:dyDescent="0.25">
      <c r="A1" s="49"/>
      <c r="B1" s="49"/>
      <c r="C1" s="49"/>
      <c r="D1" s="50"/>
      <c r="E1" s="50"/>
      <c r="F1" s="50" t="s">
        <v>369</v>
      </c>
    </row>
    <row r="2" spans="1:17" s="3" customFormat="1" ht="42" customHeight="1" x14ac:dyDescent="0.25">
      <c r="A2" s="217" t="s">
        <v>370</v>
      </c>
      <c r="B2" s="218"/>
      <c r="C2" s="218"/>
      <c r="D2" s="218"/>
      <c r="E2" s="218"/>
      <c r="F2" s="218"/>
      <c r="G2" s="45"/>
      <c r="H2" s="46"/>
      <c r="J2" s="47"/>
      <c r="K2" s="47"/>
      <c r="L2" s="47"/>
      <c r="M2" s="46"/>
    </row>
    <row r="3" spans="1:17" x14ac:dyDescent="0.25">
      <c r="A3" s="51"/>
      <c r="B3" s="51"/>
      <c r="C3" s="51"/>
      <c r="D3" s="52"/>
      <c r="E3" s="52"/>
      <c r="F3" s="52"/>
    </row>
    <row r="4" spans="1:17" s="40" customFormat="1" ht="75" customHeight="1" x14ac:dyDescent="0.25">
      <c r="A4" s="53" t="s">
        <v>371</v>
      </c>
      <c r="B4" s="53" t="s">
        <v>372</v>
      </c>
      <c r="C4" s="53" t="s">
        <v>373</v>
      </c>
      <c r="D4" s="53" t="s">
        <v>374</v>
      </c>
      <c r="E4" s="53" t="s">
        <v>375</v>
      </c>
      <c r="F4" s="54" t="s">
        <v>376</v>
      </c>
      <c r="G4" s="55" t="s">
        <v>377</v>
      </c>
      <c r="H4" s="56"/>
      <c r="I4" s="69"/>
      <c r="J4" s="70" t="s">
        <v>378</v>
      </c>
      <c r="K4" s="70"/>
      <c r="L4" s="70"/>
      <c r="M4" s="56"/>
      <c r="N4" s="69"/>
      <c r="O4" s="69"/>
      <c r="P4" s="71" t="s">
        <v>379</v>
      </c>
      <c r="Q4" s="69"/>
    </row>
    <row r="5" spans="1:17" ht="20.25" customHeight="1" x14ac:dyDescent="0.25">
      <c r="A5" s="57">
        <v>1</v>
      </c>
      <c r="B5" s="57">
        <v>2</v>
      </c>
      <c r="C5" s="57">
        <v>3</v>
      </c>
      <c r="D5" s="57">
        <v>4</v>
      </c>
      <c r="E5" s="57">
        <v>5</v>
      </c>
      <c r="F5" s="57">
        <v>6</v>
      </c>
    </row>
    <row r="6" spans="1:17" s="41" customFormat="1" ht="29.25" customHeight="1" x14ac:dyDescent="0.25">
      <c r="A6" s="219" t="s">
        <v>380</v>
      </c>
      <c r="B6" s="219" t="s">
        <v>381</v>
      </c>
      <c r="C6" s="58" t="s">
        <v>382</v>
      </c>
      <c r="D6" s="59">
        <f>SUM(D7:D10)</f>
        <v>1949559.3000000003</v>
      </c>
      <c r="E6" s="59">
        <f>SUM(E7:E10)</f>
        <v>2336161.6</v>
      </c>
      <c r="F6" s="59">
        <f>SUM(F7:F10)</f>
        <v>2335418.1</v>
      </c>
      <c r="G6" s="60">
        <f>F6/E6*100</f>
        <v>99.968174290682626</v>
      </c>
      <c r="H6" s="61"/>
      <c r="I6" s="61"/>
      <c r="J6" s="63">
        <f>E6-D6</f>
        <v>386602.29999999981</v>
      </c>
      <c r="K6" s="63"/>
      <c r="L6" s="62">
        <f>E6-E10</f>
        <v>2219656.7000000002</v>
      </c>
      <c r="M6" s="62">
        <f>F6-F10</f>
        <v>2218913.2000000002</v>
      </c>
      <c r="N6" s="61">
        <f>M6/L6*100</f>
        <v>99.96650382917322</v>
      </c>
      <c r="O6" s="61"/>
      <c r="P6" s="61">
        <f>E6-F6</f>
        <v>743.5</v>
      </c>
      <c r="Q6" s="61"/>
    </row>
    <row r="7" spans="1:17" s="41" customFormat="1" ht="18.75" customHeight="1" x14ac:dyDescent="0.25">
      <c r="A7" s="219"/>
      <c r="B7" s="219"/>
      <c r="C7" s="58" t="s">
        <v>383</v>
      </c>
      <c r="D7" s="59">
        <f t="shared" ref="D7:F10" si="0">SUM(D12,D97,D122,D187)</f>
        <v>28232.6</v>
      </c>
      <c r="E7" s="59">
        <f t="shared" si="0"/>
        <v>105031.4</v>
      </c>
      <c r="F7" s="59">
        <f t="shared" si="0"/>
        <v>105031.4</v>
      </c>
      <c r="G7" s="60">
        <f t="shared" ref="G7:G16" si="1">F7/E7*100</f>
        <v>100</v>
      </c>
      <c r="H7" s="62">
        <f>F7+F8</f>
        <v>1785756.1</v>
      </c>
      <c r="I7" s="62">
        <f>F7+F8+F9</f>
        <v>2218913.2000000002</v>
      </c>
      <c r="J7" s="63">
        <f>E7-D7</f>
        <v>76798.799999999988</v>
      </c>
      <c r="K7" s="63">
        <f>H7/I7*100</f>
        <v>80.478862354778002</v>
      </c>
      <c r="L7" s="62"/>
      <c r="M7" s="62"/>
      <c r="N7" s="61"/>
      <c r="O7" s="61"/>
      <c r="P7" s="61">
        <f t="shared" ref="P7:P75" si="2">E7-F7</f>
        <v>0</v>
      </c>
      <c r="Q7" s="61"/>
    </row>
    <row r="8" spans="1:17" s="41" customFormat="1" ht="29.25" customHeight="1" x14ac:dyDescent="0.25">
      <c r="A8" s="219"/>
      <c r="B8" s="219"/>
      <c r="C8" s="58" t="s">
        <v>384</v>
      </c>
      <c r="D8" s="59">
        <f t="shared" si="0"/>
        <v>1472894.5</v>
      </c>
      <c r="E8" s="59">
        <f t="shared" si="0"/>
        <v>1681221.4000000001</v>
      </c>
      <c r="F8" s="59">
        <f t="shared" si="0"/>
        <v>1680724.7000000002</v>
      </c>
      <c r="G8" s="60">
        <f t="shared" si="1"/>
        <v>99.970456002998773</v>
      </c>
      <c r="H8" s="61"/>
      <c r="I8" s="61"/>
      <c r="J8" s="63">
        <f t="shared" ref="J8:J71" si="3">E8-D8</f>
        <v>208326.90000000014</v>
      </c>
      <c r="K8" s="63"/>
      <c r="L8" s="62"/>
      <c r="M8" s="62"/>
      <c r="N8" s="61"/>
      <c r="O8" s="61"/>
      <c r="P8" s="61">
        <f t="shared" si="2"/>
        <v>496.69999999995343</v>
      </c>
      <c r="Q8" s="61"/>
    </row>
    <row r="9" spans="1:17" s="42" customFormat="1" ht="15.75" customHeight="1" x14ac:dyDescent="0.25">
      <c r="A9" s="219"/>
      <c r="B9" s="219"/>
      <c r="C9" s="58" t="s">
        <v>385</v>
      </c>
      <c r="D9" s="59">
        <f t="shared" si="0"/>
        <v>329465.10000000003</v>
      </c>
      <c r="E9" s="59">
        <f t="shared" si="0"/>
        <v>433403.9</v>
      </c>
      <c r="F9" s="59">
        <f t="shared" si="0"/>
        <v>433157.10000000003</v>
      </c>
      <c r="G9" s="60">
        <f t="shared" si="1"/>
        <v>99.943055427050837</v>
      </c>
      <c r="H9" s="63"/>
      <c r="I9" s="64"/>
      <c r="J9" s="63">
        <f t="shared" si="3"/>
        <v>103938.79999999999</v>
      </c>
      <c r="K9" s="63"/>
      <c r="L9" s="63"/>
      <c r="M9" s="63"/>
      <c r="N9" s="64"/>
      <c r="O9" s="64"/>
      <c r="P9" s="61">
        <f t="shared" si="2"/>
        <v>246.79999999998836</v>
      </c>
      <c r="Q9" s="64"/>
    </row>
    <row r="10" spans="1:17" s="42" customFormat="1" ht="17.25" customHeight="1" x14ac:dyDescent="0.25">
      <c r="A10" s="219"/>
      <c r="B10" s="219"/>
      <c r="C10" s="58" t="s">
        <v>386</v>
      </c>
      <c r="D10" s="59">
        <f t="shared" si="0"/>
        <v>118967.1</v>
      </c>
      <c r="E10" s="59">
        <f t="shared" si="0"/>
        <v>116504.90000000001</v>
      </c>
      <c r="F10" s="59">
        <f t="shared" si="0"/>
        <v>116504.90000000001</v>
      </c>
      <c r="G10" s="60">
        <f t="shared" si="1"/>
        <v>100</v>
      </c>
      <c r="H10" s="64"/>
      <c r="I10" s="64"/>
      <c r="J10" s="63">
        <f t="shared" si="3"/>
        <v>-2462.1999999999971</v>
      </c>
      <c r="K10" s="63"/>
      <c r="L10" s="63"/>
      <c r="M10" s="63"/>
      <c r="N10" s="64"/>
      <c r="O10" s="64"/>
      <c r="P10" s="61">
        <f t="shared" si="2"/>
        <v>0</v>
      </c>
      <c r="Q10" s="64"/>
    </row>
    <row r="11" spans="1:17" s="42" customFormat="1" ht="29.25" customHeight="1" x14ac:dyDescent="0.25">
      <c r="A11" s="220" t="s">
        <v>387</v>
      </c>
      <c r="B11" s="220" t="s">
        <v>388</v>
      </c>
      <c r="C11" s="58" t="s">
        <v>382</v>
      </c>
      <c r="D11" s="59">
        <f>SUM(D12:D15)</f>
        <v>26669.299999999996</v>
      </c>
      <c r="E11" s="59">
        <f>SUM(E12:E15)</f>
        <v>95179.3</v>
      </c>
      <c r="F11" s="59">
        <f>SUM(F12:F15)</f>
        <v>95179</v>
      </c>
      <c r="G11" s="65">
        <f t="shared" si="1"/>
        <v>99.999684805414617</v>
      </c>
      <c r="H11" s="64"/>
      <c r="I11" s="64"/>
      <c r="J11" s="63">
        <f t="shared" si="3"/>
        <v>68510</v>
      </c>
      <c r="K11" s="63"/>
      <c r="L11" s="63"/>
      <c r="M11" s="63"/>
      <c r="N11" s="64"/>
      <c r="O11" s="64"/>
      <c r="P11" s="61">
        <f t="shared" si="2"/>
        <v>0.30000000000291038</v>
      </c>
      <c r="Q11" s="64"/>
    </row>
    <row r="12" spans="1:17" s="42" customFormat="1" ht="16.5" customHeight="1" x14ac:dyDescent="0.25">
      <c r="A12" s="220"/>
      <c r="B12" s="220"/>
      <c r="C12" s="58" t="s">
        <v>383</v>
      </c>
      <c r="D12" s="66">
        <f>SUM(D17,D22,D27,D32,D37,D42,D47,D52,D72,D77,D82,D87,D92)</f>
        <v>0</v>
      </c>
      <c r="E12" s="66">
        <f t="shared" ref="E12:F12" si="4">SUM(E17,E22,E27,E32,E37,E42,E47,E52,E72,E77,E82,E87,E92)</f>
        <v>0</v>
      </c>
      <c r="F12" s="66">
        <f t="shared" si="4"/>
        <v>0</v>
      </c>
      <c r="G12" s="65" t="e">
        <f t="shared" si="1"/>
        <v>#DIV/0!</v>
      </c>
      <c r="H12" s="64"/>
      <c r="I12" s="64"/>
      <c r="J12" s="63">
        <f t="shared" si="3"/>
        <v>0</v>
      </c>
      <c r="K12" s="63"/>
      <c r="L12" s="63"/>
      <c r="M12" s="63"/>
      <c r="N12" s="64"/>
      <c r="O12" s="64"/>
      <c r="P12" s="61">
        <f t="shared" si="2"/>
        <v>0</v>
      </c>
      <c r="Q12" s="64"/>
    </row>
    <row r="13" spans="1:17" s="42" customFormat="1" ht="26.25" customHeight="1" x14ac:dyDescent="0.25">
      <c r="A13" s="220"/>
      <c r="B13" s="220"/>
      <c r="C13" s="58" t="s">
        <v>384</v>
      </c>
      <c r="D13" s="66">
        <f t="shared" ref="D13:F15" si="5">SUM(D18,D23,D28,D33,D38,D43,D48,D53,D73,D78,D83,D88,D93)</f>
        <v>9158.6</v>
      </c>
      <c r="E13" s="66">
        <f t="shared" si="5"/>
        <v>15824.8</v>
      </c>
      <c r="F13" s="66">
        <f t="shared" si="5"/>
        <v>15824.8</v>
      </c>
      <c r="G13" s="65"/>
      <c r="H13" s="64"/>
      <c r="I13" s="64"/>
      <c r="J13" s="63">
        <f t="shared" si="3"/>
        <v>6666.1999999999989</v>
      </c>
      <c r="K13" s="63"/>
      <c r="L13" s="63"/>
      <c r="M13" s="63"/>
      <c r="N13" s="64"/>
      <c r="O13" s="64"/>
      <c r="P13" s="61">
        <f t="shared" si="2"/>
        <v>0</v>
      </c>
      <c r="Q13" s="64"/>
    </row>
    <row r="14" spans="1:17" s="42" customFormat="1" ht="15.75" customHeight="1" x14ac:dyDescent="0.25">
      <c r="A14" s="220"/>
      <c r="B14" s="230"/>
      <c r="C14" s="58" t="s">
        <v>385</v>
      </c>
      <c r="D14" s="66">
        <f t="shared" si="5"/>
        <v>17231.199999999997</v>
      </c>
      <c r="E14" s="66">
        <f t="shared" si="5"/>
        <v>79151.899999999994</v>
      </c>
      <c r="F14" s="66">
        <f t="shared" si="5"/>
        <v>79151.599999999991</v>
      </c>
      <c r="G14" s="65">
        <f t="shared" si="1"/>
        <v>99.99962098193474</v>
      </c>
      <c r="H14" s="63"/>
      <c r="I14" s="64"/>
      <c r="J14" s="63">
        <f t="shared" si="3"/>
        <v>61920.7</v>
      </c>
      <c r="K14" s="63"/>
      <c r="L14" s="63"/>
      <c r="M14" s="63"/>
      <c r="N14" s="64"/>
      <c r="O14" s="64"/>
      <c r="P14" s="61">
        <f t="shared" si="2"/>
        <v>0.30000000000291038</v>
      </c>
      <c r="Q14" s="64"/>
    </row>
    <row r="15" spans="1:17" s="42" customFormat="1" ht="17.25" customHeight="1" x14ac:dyDescent="0.25">
      <c r="A15" s="220"/>
      <c r="B15" s="230"/>
      <c r="C15" s="58" t="s">
        <v>386</v>
      </c>
      <c r="D15" s="66">
        <f t="shared" si="5"/>
        <v>279.5</v>
      </c>
      <c r="E15" s="66">
        <f t="shared" si="5"/>
        <v>202.6</v>
      </c>
      <c r="F15" s="66">
        <f t="shared" si="5"/>
        <v>202.6</v>
      </c>
      <c r="G15" s="65">
        <f t="shared" si="1"/>
        <v>100</v>
      </c>
      <c r="H15" s="64"/>
      <c r="I15" s="64"/>
      <c r="J15" s="63">
        <f t="shared" si="3"/>
        <v>-76.900000000000006</v>
      </c>
      <c r="K15" s="63"/>
      <c r="L15" s="63"/>
      <c r="M15" s="63"/>
      <c r="N15" s="64"/>
      <c r="O15" s="64"/>
      <c r="P15" s="61">
        <f t="shared" si="2"/>
        <v>0</v>
      </c>
      <c r="Q15" s="64"/>
    </row>
    <row r="16" spans="1:17" s="42" customFormat="1" ht="29.25" customHeight="1" x14ac:dyDescent="0.25">
      <c r="A16" s="220" t="s">
        <v>389</v>
      </c>
      <c r="B16" s="220" t="s">
        <v>390</v>
      </c>
      <c r="C16" s="58" t="s">
        <v>382</v>
      </c>
      <c r="D16" s="59">
        <f>SUM(D17:D20)</f>
        <v>257.60000000000002</v>
      </c>
      <c r="E16" s="59">
        <f>SUM(E17:E20)</f>
        <v>257.60000000000002</v>
      </c>
      <c r="F16" s="59">
        <f>SUM(F17:F20)</f>
        <v>257.5</v>
      </c>
      <c r="G16" s="65">
        <f t="shared" si="1"/>
        <v>99.961180124223588</v>
      </c>
      <c r="H16" s="64"/>
      <c r="I16" s="64"/>
      <c r="J16" s="63">
        <f t="shared" si="3"/>
        <v>0</v>
      </c>
      <c r="K16" s="63"/>
      <c r="L16" s="63"/>
      <c r="M16" s="63"/>
      <c r="N16" s="64"/>
      <c r="O16" s="64"/>
      <c r="P16" s="61">
        <f t="shared" si="2"/>
        <v>0.10000000000002274</v>
      </c>
      <c r="Q16" s="64"/>
    </row>
    <row r="17" spans="1:17" s="42" customFormat="1" ht="16.5" customHeight="1" x14ac:dyDescent="0.25">
      <c r="A17" s="220"/>
      <c r="B17" s="220"/>
      <c r="C17" s="67" t="s">
        <v>383</v>
      </c>
      <c r="D17" s="66">
        <v>0</v>
      </c>
      <c r="E17" s="66">
        <v>0</v>
      </c>
      <c r="F17" s="66">
        <v>0</v>
      </c>
      <c r="G17" s="65"/>
      <c r="H17" s="64"/>
      <c r="I17" s="64"/>
      <c r="J17" s="63">
        <f t="shared" si="3"/>
        <v>0</v>
      </c>
      <c r="K17" s="63"/>
      <c r="L17" s="63"/>
      <c r="M17" s="63"/>
      <c r="N17" s="64"/>
      <c r="O17" s="64"/>
      <c r="P17" s="61">
        <f t="shared" si="2"/>
        <v>0</v>
      </c>
      <c r="Q17" s="64"/>
    </row>
    <row r="18" spans="1:17" s="42" customFormat="1" ht="26.25" customHeight="1" x14ac:dyDescent="0.25">
      <c r="A18" s="220"/>
      <c r="B18" s="220"/>
      <c r="C18" s="67" t="s">
        <v>384</v>
      </c>
      <c r="D18" s="66">
        <v>0</v>
      </c>
      <c r="E18" s="66">
        <v>0</v>
      </c>
      <c r="F18" s="66">
        <v>0</v>
      </c>
      <c r="G18" s="65"/>
      <c r="H18" s="64"/>
      <c r="I18" s="64"/>
      <c r="J18" s="63">
        <f t="shared" si="3"/>
        <v>0</v>
      </c>
      <c r="K18" s="63"/>
      <c r="L18" s="63"/>
      <c r="M18" s="63"/>
      <c r="N18" s="64"/>
      <c r="O18" s="64"/>
      <c r="P18" s="61">
        <f t="shared" si="2"/>
        <v>0</v>
      </c>
      <c r="Q18" s="64"/>
    </row>
    <row r="19" spans="1:17" s="42" customFormat="1" ht="15.75" customHeight="1" x14ac:dyDescent="0.25">
      <c r="A19" s="220"/>
      <c r="B19" s="220"/>
      <c r="C19" s="67" t="s">
        <v>385</v>
      </c>
      <c r="D19" s="66">
        <v>257.60000000000002</v>
      </c>
      <c r="E19" s="66">
        <v>257.60000000000002</v>
      </c>
      <c r="F19" s="66">
        <v>257.5</v>
      </c>
      <c r="G19" s="65"/>
      <c r="H19" s="63"/>
      <c r="I19" s="64"/>
      <c r="J19" s="63">
        <f t="shared" si="3"/>
        <v>0</v>
      </c>
      <c r="K19" s="63"/>
      <c r="L19" s="63"/>
      <c r="M19" s="63"/>
      <c r="N19" s="64"/>
      <c r="O19" s="64"/>
      <c r="P19" s="61">
        <f t="shared" si="2"/>
        <v>0.10000000000002274</v>
      </c>
      <c r="Q19" s="64"/>
    </row>
    <row r="20" spans="1:17" s="42" customFormat="1" ht="17.25" customHeight="1" x14ac:dyDescent="0.25">
      <c r="A20" s="220"/>
      <c r="B20" s="220"/>
      <c r="C20" s="67" t="s">
        <v>386</v>
      </c>
      <c r="D20" s="66">
        <v>0</v>
      </c>
      <c r="E20" s="66">
        <v>0</v>
      </c>
      <c r="F20" s="66">
        <v>0</v>
      </c>
      <c r="G20" s="65"/>
      <c r="H20" s="64"/>
      <c r="I20" s="64"/>
      <c r="J20" s="63">
        <f t="shared" si="3"/>
        <v>0</v>
      </c>
      <c r="K20" s="63"/>
      <c r="L20" s="63"/>
      <c r="M20" s="63"/>
      <c r="N20" s="64"/>
      <c r="O20" s="64"/>
      <c r="P20" s="61">
        <f t="shared" si="2"/>
        <v>0</v>
      </c>
      <c r="Q20" s="64"/>
    </row>
    <row r="21" spans="1:17" s="42" customFormat="1" ht="29.25" customHeight="1" x14ac:dyDescent="0.25">
      <c r="A21" s="220" t="s">
        <v>391</v>
      </c>
      <c r="B21" s="220" t="s">
        <v>392</v>
      </c>
      <c r="C21" s="58" t="s">
        <v>382</v>
      </c>
      <c r="D21" s="59">
        <f>SUM(D22:D25)</f>
        <v>0</v>
      </c>
      <c r="E21" s="59">
        <f>SUM(E22:E25)</f>
        <v>0</v>
      </c>
      <c r="F21" s="59">
        <f>SUM(F22:F25)</f>
        <v>0</v>
      </c>
      <c r="G21" s="65"/>
      <c r="H21" s="64"/>
      <c r="I21" s="64"/>
      <c r="J21" s="63">
        <f t="shared" si="3"/>
        <v>0</v>
      </c>
      <c r="K21" s="63"/>
      <c r="L21" s="63"/>
      <c r="M21" s="63"/>
      <c r="N21" s="64"/>
      <c r="O21" s="64"/>
      <c r="P21" s="61">
        <f t="shared" si="2"/>
        <v>0</v>
      </c>
      <c r="Q21" s="64"/>
    </row>
    <row r="22" spans="1:17" s="42" customFormat="1" ht="16.5" customHeight="1" x14ac:dyDescent="0.25">
      <c r="A22" s="220"/>
      <c r="B22" s="220"/>
      <c r="C22" s="67" t="s">
        <v>383</v>
      </c>
      <c r="D22" s="66">
        <v>0</v>
      </c>
      <c r="E22" s="66">
        <v>0</v>
      </c>
      <c r="F22" s="66">
        <v>0</v>
      </c>
      <c r="G22" s="65"/>
      <c r="H22" s="64"/>
      <c r="I22" s="64"/>
      <c r="J22" s="63">
        <f t="shared" si="3"/>
        <v>0</v>
      </c>
      <c r="K22" s="63"/>
      <c r="L22" s="63"/>
      <c r="M22" s="63"/>
      <c r="N22" s="64"/>
      <c r="O22" s="64"/>
      <c r="P22" s="61">
        <f t="shared" si="2"/>
        <v>0</v>
      </c>
      <c r="Q22" s="64"/>
    </row>
    <row r="23" spans="1:17" s="42" customFormat="1" ht="26.25" customHeight="1" x14ac:dyDescent="0.25">
      <c r="A23" s="220"/>
      <c r="B23" s="220"/>
      <c r="C23" s="67" t="s">
        <v>384</v>
      </c>
      <c r="D23" s="66">
        <v>0</v>
      </c>
      <c r="E23" s="66">
        <v>0</v>
      </c>
      <c r="F23" s="66">
        <v>0</v>
      </c>
      <c r="G23" s="65"/>
      <c r="H23" s="64"/>
      <c r="I23" s="64"/>
      <c r="J23" s="63">
        <f t="shared" si="3"/>
        <v>0</v>
      </c>
      <c r="K23" s="63"/>
      <c r="L23" s="63"/>
      <c r="M23" s="63"/>
      <c r="N23" s="64"/>
      <c r="O23" s="64"/>
      <c r="P23" s="61">
        <f t="shared" si="2"/>
        <v>0</v>
      </c>
      <c r="Q23" s="64"/>
    </row>
    <row r="24" spans="1:17" s="42" customFormat="1" ht="15.75" customHeight="1" x14ac:dyDescent="0.25">
      <c r="A24" s="220"/>
      <c r="B24" s="220"/>
      <c r="C24" s="67" t="s">
        <v>385</v>
      </c>
      <c r="D24" s="66">
        <v>0</v>
      </c>
      <c r="E24" s="66">
        <v>0</v>
      </c>
      <c r="F24" s="66">
        <v>0</v>
      </c>
      <c r="G24" s="65"/>
      <c r="H24" s="63"/>
      <c r="I24" s="64"/>
      <c r="J24" s="63">
        <f t="shared" si="3"/>
        <v>0</v>
      </c>
      <c r="K24" s="63"/>
      <c r="L24" s="63"/>
      <c r="M24" s="63"/>
      <c r="N24" s="64"/>
      <c r="O24" s="64"/>
      <c r="P24" s="61">
        <f t="shared" si="2"/>
        <v>0</v>
      </c>
      <c r="Q24" s="64"/>
    </row>
    <row r="25" spans="1:17" s="42" customFormat="1" ht="17.25" customHeight="1" x14ac:dyDescent="0.25">
      <c r="A25" s="220"/>
      <c r="B25" s="220"/>
      <c r="C25" s="67" t="s">
        <v>386</v>
      </c>
      <c r="D25" s="66">
        <v>0</v>
      </c>
      <c r="E25" s="66">
        <v>0</v>
      </c>
      <c r="F25" s="66">
        <v>0</v>
      </c>
      <c r="G25" s="65"/>
      <c r="H25" s="64"/>
      <c r="I25" s="64"/>
      <c r="J25" s="63">
        <f t="shared" si="3"/>
        <v>0</v>
      </c>
      <c r="K25" s="63"/>
      <c r="L25" s="63"/>
      <c r="M25" s="63"/>
      <c r="N25" s="64"/>
      <c r="O25" s="64"/>
      <c r="P25" s="61">
        <f t="shared" si="2"/>
        <v>0</v>
      </c>
      <c r="Q25" s="64"/>
    </row>
    <row r="26" spans="1:17" s="42" customFormat="1" ht="29.25" customHeight="1" x14ac:dyDescent="0.25">
      <c r="A26" s="220" t="s">
        <v>393</v>
      </c>
      <c r="B26" s="220" t="s">
        <v>394</v>
      </c>
      <c r="C26" s="58" t="s">
        <v>382</v>
      </c>
      <c r="D26" s="59">
        <f>SUM(D27:D30)</f>
        <v>0</v>
      </c>
      <c r="E26" s="59">
        <f>SUM(E27:E30)</f>
        <v>0</v>
      </c>
      <c r="F26" s="59">
        <f>SUM(F27:F30)</f>
        <v>0</v>
      </c>
      <c r="G26" s="65"/>
      <c r="H26" s="64"/>
      <c r="I26" s="64"/>
      <c r="J26" s="63">
        <f t="shared" si="3"/>
        <v>0</v>
      </c>
      <c r="K26" s="63"/>
      <c r="L26" s="63"/>
      <c r="M26" s="63"/>
      <c r="N26" s="64"/>
      <c r="O26" s="64"/>
      <c r="P26" s="61">
        <f t="shared" si="2"/>
        <v>0</v>
      </c>
      <c r="Q26" s="64"/>
    </row>
    <row r="27" spans="1:17" s="42" customFormat="1" ht="16.5" customHeight="1" x14ac:dyDescent="0.25">
      <c r="A27" s="220"/>
      <c r="B27" s="220"/>
      <c r="C27" s="67" t="s">
        <v>383</v>
      </c>
      <c r="D27" s="66">
        <v>0</v>
      </c>
      <c r="E27" s="66">
        <v>0</v>
      </c>
      <c r="F27" s="66">
        <v>0</v>
      </c>
      <c r="G27" s="65"/>
      <c r="H27" s="64"/>
      <c r="I27" s="64"/>
      <c r="J27" s="63">
        <f t="shared" si="3"/>
        <v>0</v>
      </c>
      <c r="K27" s="63"/>
      <c r="L27" s="63"/>
      <c r="M27" s="63"/>
      <c r="N27" s="64"/>
      <c r="O27" s="64"/>
      <c r="P27" s="61">
        <f t="shared" si="2"/>
        <v>0</v>
      </c>
      <c r="Q27" s="64"/>
    </row>
    <row r="28" spans="1:17" s="42" customFormat="1" ht="26.25" customHeight="1" x14ac:dyDescent="0.25">
      <c r="A28" s="220"/>
      <c r="B28" s="220"/>
      <c r="C28" s="67" t="s">
        <v>384</v>
      </c>
      <c r="D28" s="66">
        <v>0</v>
      </c>
      <c r="E28" s="66">
        <v>0</v>
      </c>
      <c r="F28" s="66">
        <v>0</v>
      </c>
      <c r="G28" s="65"/>
      <c r="H28" s="64"/>
      <c r="I28" s="64"/>
      <c r="J28" s="63">
        <f t="shared" si="3"/>
        <v>0</v>
      </c>
      <c r="K28" s="63"/>
      <c r="L28" s="63"/>
      <c r="M28" s="63"/>
      <c r="N28" s="64"/>
      <c r="O28" s="64"/>
      <c r="P28" s="61">
        <f t="shared" si="2"/>
        <v>0</v>
      </c>
      <c r="Q28" s="64"/>
    </row>
    <row r="29" spans="1:17" s="42" customFormat="1" ht="15.75" customHeight="1" x14ac:dyDescent="0.25">
      <c r="A29" s="220"/>
      <c r="B29" s="220"/>
      <c r="C29" s="67" t="s">
        <v>385</v>
      </c>
      <c r="D29" s="66">
        <v>0</v>
      </c>
      <c r="E29" s="66">
        <v>0</v>
      </c>
      <c r="F29" s="66">
        <v>0</v>
      </c>
      <c r="G29" s="65"/>
      <c r="H29" s="63"/>
      <c r="I29" s="64"/>
      <c r="J29" s="63">
        <f t="shared" si="3"/>
        <v>0</v>
      </c>
      <c r="K29" s="63"/>
      <c r="L29" s="63"/>
      <c r="M29" s="63"/>
      <c r="N29" s="64"/>
      <c r="O29" s="64"/>
      <c r="P29" s="61">
        <f t="shared" si="2"/>
        <v>0</v>
      </c>
      <c r="Q29" s="64"/>
    </row>
    <row r="30" spans="1:17" s="42" customFormat="1" ht="17.25" customHeight="1" x14ac:dyDescent="0.25">
      <c r="A30" s="220"/>
      <c r="B30" s="220"/>
      <c r="C30" s="67" t="s">
        <v>386</v>
      </c>
      <c r="D30" s="66">
        <v>0</v>
      </c>
      <c r="E30" s="66">
        <v>0</v>
      </c>
      <c r="F30" s="66">
        <v>0</v>
      </c>
      <c r="G30" s="65"/>
      <c r="H30" s="64"/>
      <c r="I30" s="64"/>
      <c r="J30" s="63">
        <f t="shared" si="3"/>
        <v>0</v>
      </c>
      <c r="K30" s="63"/>
      <c r="L30" s="63"/>
      <c r="M30" s="63"/>
      <c r="N30" s="64"/>
      <c r="O30" s="64"/>
      <c r="P30" s="61">
        <f t="shared" si="2"/>
        <v>0</v>
      </c>
      <c r="Q30" s="64"/>
    </row>
    <row r="31" spans="1:17" s="42" customFormat="1" ht="29.25" customHeight="1" x14ac:dyDescent="0.25">
      <c r="A31" s="220" t="s">
        <v>395</v>
      </c>
      <c r="B31" s="220" t="s">
        <v>396</v>
      </c>
      <c r="C31" s="58" t="s">
        <v>382</v>
      </c>
      <c r="D31" s="59">
        <f>SUM(D32:D35)</f>
        <v>694.1</v>
      </c>
      <c r="E31" s="59">
        <f>SUM(E32:E35)</f>
        <v>694.1</v>
      </c>
      <c r="F31" s="59">
        <f>SUM(F32:F35)</f>
        <v>694.1</v>
      </c>
      <c r="G31" s="65">
        <f>F31/E31*100</f>
        <v>100</v>
      </c>
      <c r="H31" s="64"/>
      <c r="I31" s="64"/>
      <c r="J31" s="63">
        <f t="shared" si="3"/>
        <v>0</v>
      </c>
      <c r="K31" s="63"/>
      <c r="L31" s="63"/>
      <c r="M31" s="63"/>
      <c r="N31" s="64"/>
      <c r="O31" s="64"/>
      <c r="P31" s="61">
        <f t="shared" si="2"/>
        <v>0</v>
      </c>
      <c r="Q31" s="64"/>
    </row>
    <row r="32" spans="1:17" s="42" customFormat="1" ht="16.5" customHeight="1" x14ac:dyDescent="0.25">
      <c r="A32" s="220"/>
      <c r="B32" s="220"/>
      <c r="C32" s="67" t="s">
        <v>383</v>
      </c>
      <c r="D32" s="66">
        <v>0</v>
      </c>
      <c r="E32" s="66">
        <v>0</v>
      </c>
      <c r="F32" s="66">
        <v>0</v>
      </c>
      <c r="G32" s="65"/>
      <c r="H32" s="64"/>
      <c r="I32" s="64"/>
      <c r="J32" s="63">
        <f t="shared" si="3"/>
        <v>0</v>
      </c>
      <c r="K32" s="63"/>
      <c r="L32" s="63"/>
      <c r="M32" s="63"/>
      <c r="N32" s="64"/>
      <c r="O32" s="64"/>
      <c r="P32" s="61">
        <f t="shared" si="2"/>
        <v>0</v>
      </c>
      <c r="Q32" s="64"/>
    </row>
    <row r="33" spans="1:17" s="42" customFormat="1" ht="26.25" customHeight="1" x14ac:dyDescent="0.25">
      <c r="A33" s="220"/>
      <c r="B33" s="220"/>
      <c r="C33" s="67" t="s">
        <v>384</v>
      </c>
      <c r="D33" s="66">
        <v>0</v>
      </c>
      <c r="E33" s="66">
        <v>0</v>
      </c>
      <c r="F33" s="66">
        <v>0</v>
      </c>
      <c r="G33" s="65"/>
      <c r="H33" s="64"/>
      <c r="I33" s="64"/>
      <c r="J33" s="63">
        <f t="shared" si="3"/>
        <v>0</v>
      </c>
      <c r="K33" s="63"/>
      <c r="L33" s="63"/>
      <c r="M33" s="63"/>
      <c r="N33" s="64"/>
      <c r="O33" s="64"/>
      <c r="P33" s="61">
        <f t="shared" si="2"/>
        <v>0</v>
      </c>
      <c r="Q33" s="64"/>
    </row>
    <row r="34" spans="1:17" s="42" customFormat="1" ht="15.75" customHeight="1" x14ac:dyDescent="0.25">
      <c r="A34" s="220"/>
      <c r="B34" s="220"/>
      <c r="C34" s="67" t="s">
        <v>385</v>
      </c>
      <c r="D34" s="66">
        <v>694.1</v>
      </c>
      <c r="E34" s="66">
        <v>694.1</v>
      </c>
      <c r="F34" s="66">
        <v>694.1</v>
      </c>
      <c r="G34" s="65"/>
      <c r="H34" s="63"/>
      <c r="I34" s="64"/>
      <c r="J34" s="63">
        <f t="shared" si="3"/>
        <v>0</v>
      </c>
      <c r="K34" s="63"/>
      <c r="L34" s="63"/>
      <c r="M34" s="63"/>
      <c r="N34" s="64"/>
      <c r="O34" s="64"/>
      <c r="P34" s="61">
        <f t="shared" si="2"/>
        <v>0</v>
      </c>
      <c r="Q34" s="64"/>
    </row>
    <row r="35" spans="1:17" s="42" customFormat="1" ht="17.25" customHeight="1" x14ac:dyDescent="0.25">
      <c r="A35" s="220"/>
      <c r="B35" s="220"/>
      <c r="C35" s="67" t="s">
        <v>386</v>
      </c>
      <c r="D35" s="66">
        <v>0</v>
      </c>
      <c r="E35" s="66">
        <v>0</v>
      </c>
      <c r="F35" s="66">
        <v>0</v>
      </c>
      <c r="G35" s="65"/>
      <c r="H35" s="64"/>
      <c r="I35" s="64"/>
      <c r="J35" s="63">
        <f t="shared" si="3"/>
        <v>0</v>
      </c>
      <c r="K35" s="63"/>
      <c r="L35" s="63"/>
      <c r="M35" s="63"/>
      <c r="N35" s="64"/>
      <c r="O35" s="64"/>
      <c r="P35" s="61">
        <f t="shared" si="2"/>
        <v>0</v>
      </c>
      <c r="Q35" s="64"/>
    </row>
    <row r="36" spans="1:17" s="42" customFormat="1" ht="29.25" customHeight="1" x14ac:dyDescent="0.25">
      <c r="A36" s="220" t="s">
        <v>397</v>
      </c>
      <c r="B36" s="220" t="s">
        <v>398</v>
      </c>
      <c r="C36" s="58" t="s">
        <v>382</v>
      </c>
      <c r="D36" s="59">
        <f>SUM(D37:D40)</f>
        <v>0</v>
      </c>
      <c r="E36" s="59">
        <f>SUM(E37:E40)</f>
        <v>0</v>
      </c>
      <c r="F36" s="59">
        <f>SUM(F37:F40)</f>
        <v>0</v>
      </c>
      <c r="G36" s="65"/>
      <c r="H36" s="64"/>
      <c r="I36" s="64"/>
      <c r="J36" s="63">
        <f t="shared" si="3"/>
        <v>0</v>
      </c>
      <c r="K36" s="63"/>
      <c r="L36" s="63"/>
      <c r="M36" s="63"/>
      <c r="N36" s="64"/>
      <c r="O36" s="64"/>
      <c r="P36" s="61">
        <f t="shared" si="2"/>
        <v>0</v>
      </c>
      <c r="Q36" s="64"/>
    </row>
    <row r="37" spans="1:17" s="42" customFormat="1" ht="16.5" customHeight="1" x14ac:dyDescent="0.25">
      <c r="A37" s="220"/>
      <c r="B37" s="220"/>
      <c r="C37" s="67" t="s">
        <v>383</v>
      </c>
      <c r="D37" s="66">
        <v>0</v>
      </c>
      <c r="E37" s="66">
        <v>0</v>
      </c>
      <c r="F37" s="66">
        <v>0</v>
      </c>
      <c r="G37" s="65"/>
      <c r="H37" s="64"/>
      <c r="I37" s="64"/>
      <c r="J37" s="63">
        <f t="shared" si="3"/>
        <v>0</v>
      </c>
      <c r="K37" s="63"/>
      <c r="L37" s="63"/>
      <c r="M37" s="63"/>
      <c r="N37" s="64"/>
      <c r="O37" s="64"/>
      <c r="P37" s="61">
        <f t="shared" si="2"/>
        <v>0</v>
      </c>
      <c r="Q37" s="64"/>
    </row>
    <row r="38" spans="1:17" s="42" customFormat="1" ht="26.25" customHeight="1" x14ac:dyDescent="0.25">
      <c r="A38" s="220"/>
      <c r="B38" s="220"/>
      <c r="C38" s="67" t="s">
        <v>384</v>
      </c>
      <c r="D38" s="66">
        <v>0</v>
      </c>
      <c r="E38" s="66">
        <v>0</v>
      </c>
      <c r="F38" s="66">
        <v>0</v>
      </c>
      <c r="G38" s="65"/>
      <c r="H38" s="64"/>
      <c r="I38" s="64"/>
      <c r="J38" s="63">
        <f t="shared" si="3"/>
        <v>0</v>
      </c>
      <c r="K38" s="63"/>
      <c r="L38" s="63"/>
      <c r="M38" s="63"/>
      <c r="N38" s="64"/>
      <c r="O38" s="64"/>
      <c r="P38" s="61">
        <f t="shared" si="2"/>
        <v>0</v>
      </c>
      <c r="Q38" s="64"/>
    </row>
    <row r="39" spans="1:17" s="42" customFormat="1" ht="15.75" customHeight="1" x14ac:dyDescent="0.25">
      <c r="A39" s="220"/>
      <c r="B39" s="220"/>
      <c r="C39" s="67" t="s">
        <v>385</v>
      </c>
      <c r="D39" s="66">
        <v>0</v>
      </c>
      <c r="E39" s="66">
        <v>0</v>
      </c>
      <c r="F39" s="66">
        <v>0</v>
      </c>
      <c r="G39" s="65"/>
      <c r="H39" s="63"/>
      <c r="I39" s="64"/>
      <c r="J39" s="63">
        <f t="shared" si="3"/>
        <v>0</v>
      </c>
      <c r="K39" s="63"/>
      <c r="L39" s="63"/>
      <c r="M39" s="63"/>
      <c r="N39" s="64"/>
      <c r="O39" s="64"/>
      <c r="P39" s="61">
        <f t="shared" si="2"/>
        <v>0</v>
      </c>
      <c r="Q39" s="64"/>
    </row>
    <row r="40" spans="1:17" s="42" customFormat="1" ht="17.25" customHeight="1" x14ac:dyDescent="0.25">
      <c r="A40" s="220"/>
      <c r="B40" s="220"/>
      <c r="C40" s="67" t="s">
        <v>386</v>
      </c>
      <c r="D40" s="66">
        <v>0</v>
      </c>
      <c r="E40" s="66">
        <v>0</v>
      </c>
      <c r="F40" s="66">
        <v>0</v>
      </c>
      <c r="G40" s="65"/>
      <c r="H40" s="64"/>
      <c r="I40" s="64"/>
      <c r="J40" s="63">
        <f t="shared" si="3"/>
        <v>0</v>
      </c>
      <c r="K40" s="63"/>
      <c r="L40" s="63"/>
      <c r="M40" s="63"/>
      <c r="N40" s="64"/>
      <c r="O40" s="64"/>
      <c r="P40" s="61">
        <f t="shared" si="2"/>
        <v>0</v>
      </c>
      <c r="Q40" s="64"/>
    </row>
    <row r="41" spans="1:17" s="42" customFormat="1" ht="29.25" customHeight="1" x14ac:dyDescent="0.25">
      <c r="A41" s="220" t="s">
        <v>399</v>
      </c>
      <c r="B41" s="220" t="s">
        <v>400</v>
      </c>
      <c r="C41" s="58" t="s">
        <v>382</v>
      </c>
      <c r="D41" s="59">
        <f>SUM(D42:D45)</f>
        <v>259.39999999999998</v>
      </c>
      <c r="E41" s="59">
        <f>SUM(E42:E45)</f>
        <v>259.39999999999998</v>
      </c>
      <c r="F41" s="59">
        <f>SUM(F42:F45)</f>
        <v>259.39999999999998</v>
      </c>
      <c r="G41" s="65">
        <f>F41/E41*100</f>
        <v>100</v>
      </c>
      <c r="H41" s="64"/>
      <c r="I41" s="64"/>
      <c r="J41" s="63">
        <f t="shared" si="3"/>
        <v>0</v>
      </c>
      <c r="K41" s="63"/>
      <c r="L41" s="63"/>
      <c r="M41" s="63"/>
      <c r="N41" s="64"/>
      <c r="O41" s="64"/>
      <c r="P41" s="61">
        <f t="shared" si="2"/>
        <v>0</v>
      </c>
      <c r="Q41" s="64"/>
    </row>
    <row r="42" spans="1:17" s="42" customFormat="1" ht="16.5" customHeight="1" x14ac:dyDescent="0.25">
      <c r="A42" s="220"/>
      <c r="B42" s="220"/>
      <c r="C42" s="67" t="s">
        <v>383</v>
      </c>
      <c r="D42" s="66">
        <v>0</v>
      </c>
      <c r="E42" s="66">
        <v>0</v>
      </c>
      <c r="F42" s="66">
        <v>0</v>
      </c>
      <c r="G42" s="65"/>
      <c r="H42" s="64"/>
      <c r="I42" s="64"/>
      <c r="J42" s="63">
        <f t="shared" si="3"/>
        <v>0</v>
      </c>
      <c r="K42" s="63"/>
      <c r="L42" s="63"/>
      <c r="M42" s="63"/>
      <c r="N42" s="64"/>
      <c r="O42" s="64"/>
      <c r="P42" s="61">
        <f t="shared" si="2"/>
        <v>0</v>
      </c>
      <c r="Q42" s="64"/>
    </row>
    <row r="43" spans="1:17" s="42" customFormat="1" ht="26.25" customHeight="1" x14ac:dyDescent="0.25">
      <c r="A43" s="220"/>
      <c r="B43" s="220"/>
      <c r="C43" s="67" t="s">
        <v>384</v>
      </c>
      <c r="D43" s="66">
        <v>0</v>
      </c>
      <c r="E43" s="66">
        <v>0</v>
      </c>
      <c r="F43" s="66">
        <v>0</v>
      </c>
      <c r="G43" s="65"/>
      <c r="H43" s="64"/>
      <c r="I43" s="64"/>
      <c r="J43" s="63">
        <f t="shared" si="3"/>
        <v>0</v>
      </c>
      <c r="K43" s="63"/>
      <c r="L43" s="63"/>
      <c r="M43" s="63"/>
      <c r="N43" s="64"/>
      <c r="O43" s="64"/>
      <c r="P43" s="61">
        <f t="shared" si="2"/>
        <v>0</v>
      </c>
      <c r="Q43" s="64"/>
    </row>
    <row r="44" spans="1:17" s="42" customFormat="1" ht="15.75" customHeight="1" x14ac:dyDescent="0.25">
      <c r="A44" s="220"/>
      <c r="B44" s="220"/>
      <c r="C44" s="67" t="s">
        <v>385</v>
      </c>
      <c r="D44" s="68">
        <v>259.39999999999998</v>
      </c>
      <c r="E44" s="68">
        <v>259.39999999999998</v>
      </c>
      <c r="F44" s="68">
        <v>259.39999999999998</v>
      </c>
      <c r="G44" s="65"/>
      <c r="H44" s="63"/>
      <c r="I44" s="64"/>
      <c r="J44" s="63">
        <f t="shared" si="3"/>
        <v>0</v>
      </c>
      <c r="K44" s="63"/>
      <c r="L44" s="63"/>
      <c r="M44" s="63"/>
      <c r="N44" s="64"/>
      <c r="O44" s="64"/>
      <c r="P44" s="61">
        <f t="shared" si="2"/>
        <v>0</v>
      </c>
      <c r="Q44" s="64"/>
    </row>
    <row r="45" spans="1:17" s="42" customFormat="1" ht="17.25" customHeight="1" x14ac:dyDescent="0.25">
      <c r="A45" s="220"/>
      <c r="B45" s="220"/>
      <c r="C45" s="67" t="s">
        <v>386</v>
      </c>
      <c r="D45" s="66">
        <v>0</v>
      </c>
      <c r="E45" s="66">
        <v>0</v>
      </c>
      <c r="F45" s="66">
        <v>0</v>
      </c>
      <c r="G45" s="65"/>
      <c r="H45" s="64"/>
      <c r="I45" s="64"/>
      <c r="J45" s="63">
        <f t="shared" si="3"/>
        <v>0</v>
      </c>
      <c r="K45" s="63"/>
      <c r="L45" s="63"/>
      <c r="M45" s="63"/>
      <c r="N45" s="64"/>
      <c r="O45" s="64"/>
      <c r="P45" s="61">
        <f t="shared" si="2"/>
        <v>0</v>
      </c>
      <c r="Q45" s="64"/>
    </row>
    <row r="46" spans="1:17" s="42" customFormat="1" ht="29.25" customHeight="1" x14ac:dyDescent="0.25">
      <c r="A46" s="220" t="s">
        <v>401</v>
      </c>
      <c r="B46" s="220" t="s">
        <v>402</v>
      </c>
      <c r="C46" s="58" t="s">
        <v>382</v>
      </c>
      <c r="D46" s="59">
        <f>SUM(D47:D50)</f>
        <v>286.2</v>
      </c>
      <c r="E46" s="59">
        <f>SUM(E47:E50)</f>
        <v>286.2</v>
      </c>
      <c r="F46" s="59">
        <f>SUM(F47:F50)</f>
        <v>286.2</v>
      </c>
      <c r="G46" s="65">
        <f>F46/E46*100</f>
        <v>100</v>
      </c>
      <c r="H46" s="64"/>
      <c r="I46" s="64"/>
      <c r="J46" s="63">
        <f t="shared" si="3"/>
        <v>0</v>
      </c>
      <c r="K46" s="63"/>
      <c r="L46" s="63"/>
      <c r="M46" s="63"/>
      <c r="N46" s="64"/>
      <c r="O46" s="64"/>
      <c r="P46" s="61">
        <f t="shared" si="2"/>
        <v>0</v>
      </c>
      <c r="Q46" s="64"/>
    </row>
    <row r="47" spans="1:17" s="42" customFormat="1" ht="16.5" customHeight="1" x14ac:dyDescent="0.25">
      <c r="A47" s="220"/>
      <c r="B47" s="220"/>
      <c r="C47" s="67" t="s">
        <v>383</v>
      </c>
      <c r="D47" s="66">
        <v>0</v>
      </c>
      <c r="E47" s="66">
        <v>0</v>
      </c>
      <c r="F47" s="66">
        <v>0</v>
      </c>
      <c r="G47" s="65"/>
      <c r="H47" s="64"/>
      <c r="I47" s="64"/>
      <c r="J47" s="63">
        <f t="shared" si="3"/>
        <v>0</v>
      </c>
      <c r="K47" s="63"/>
      <c r="L47" s="63"/>
      <c r="M47" s="63"/>
      <c r="N47" s="64"/>
      <c r="O47" s="64"/>
      <c r="P47" s="61">
        <f t="shared" si="2"/>
        <v>0</v>
      </c>
      <c r="Q47" s="64"/>
    </row>
    <row r="48" spans="1:17" s="42" customFormat="1" ht="26.25" customHeight="1" x14ac:dyDescent="0.25">
      <c r="A48" s="220"/>
      <c r="B48" s="220"/>
      <c r="C48" s="67" t="s">
        <v>384</v>
      </c>
      <c r="D48" s="66">
        <v>0</v>
      </c>
      <c r="E48" s="66">
        <v>0</v>
      </c>
      <c r="F48" s="66">
        <v>0</v>
      </c>
      <c r="G48" s="65"/>
      <c r="H48" s="64"/>
      <c r="I48" s="64"/>
      <c r="J48" s="63">
        <f t="shared" si="3"/>
        <v>0</v>
      </c>
      <c r="K48" s="63"/>
      <c r="L48" s="63"/>
      <c r="M48" s="63"/>
      <c r="N48" s="64"/>
      <c r="O48" s="64"/>
      <c r="P48" s="61">
        <f t="shared" si="2"/>
        <v>0</v>
      </c>
      <c r="Q48" s="64"/>
    </row>
    <row r="49" spans="1:17" s="42" customFormat="1" ht="15.75" customHeight="1" x14ac:dyDescent="0.25">
      <c r="A49" s="220"/>
      <c r="B49" s="220"/>
      <c r="C49" s="67" t="s">
        <v>385</v>
      </c>
      <c r="D49" s="68">
        <v>286.2</v>
      </c>
      <c r="E49" s="68">
        <v>286.2</v>
      </c>
      <c r="F49" s="68">
        <v>286.2</v>
      </c>
      <c r="G49" s="65"/>
      <c r="H49" s="63"/>
      <c r="I49" s="64"/>
      <c r="J49" s="63">
        <f t="shared" si="3"/>
        <v>0</v>
      </c>
      <c r="K49" s="63"/>
      <c r="L49" s="63"/>
      <c r="M49" s="63"/>
      <c r="N49" s="64"/>
      <c r="O49" s="64"/>
      <c r="P49" s="61">
        <f t="shared" si="2"/>
        <v>0</v>
      </c>
      <c r="Q49" s="64"/>
    </row>
    <row r="50" spans="1:17" s="42" customFormat="1" ht="17.25" customHeight="1" x14ac:dyDescent="0.25">
      <c r="A50" s="220"/>
      <c r="B50" s="220"/>
      <c r="C50" s="67" t="s">
        <v>386</v>
      </c>
      <c r="D50" s="66">
        <v>0</v>
      </c>
      <c r="E50" s="66">
        <v>0</v>
      </c>
      <c r="F50" s="66">
        <v>0</v>
      </c>
      <c r="G50" s="65"/>
      <c r="H50" s="64"/>
      <c r="I50" s="64"/>
      <c r="J50" s="63">
        <f t="shared" si="3"/>
        <v>0</v>
      </c>
      <c r="K50" s="63"/>
      <c r="L50" s="63"/>
      <c r="M50" s="63"/>
      <c r="N50" s="64"/>
      <c r="O50" s="64"/>
      <c r="P50" s="61">
        <f t="shared" si="2"/>
        <v>0</v>
      </c>
      <c r="Q50" s="64"/>
    </row>
    <row r="51" spans="1:17" s="42" customFormat="1" ht="29.25" customHeight="1" x14ac:dyDescent="0.25">
      <c r="A51" s="220" t="s">
        <v>403</v>
      </c>
      <c r="B51" s="220" t="s">
        <v>404</v>
      </c>
      <c r="C51" s="58" t="s">
        <v>382</v>
      </c>
      <c r="D51" s="59">
        <f>SUM(D52:D55)</f>
        <v>7397.2999999999993</v>
      </c>
      <c r="E51" s="59">
        <f>SUM(E52:E55)</f>
        <v>59145.7</v>
      </c>
      <c r="F51" s="59">
        <f>SUM(F52:F55)</f>
        <v>59145.7</v>
      </c>
      <c r="G51" s="65">
        <f>F51/E51*100</f>
        <v>100</v>
      </c>
      <c r="H51" s="64"/>
      <c r="I51" s="64"/>
      <c r="J51" s="63">
        <f t="shared" si="3"/>
        <v>51748.399999999994</v>
      </c>
      <c r="K51" s="63"/>
      <c r="L51" s="63"/>
      <c r="M51" s="63"/>
      <c r="N51" s="64"/>
      <c r="O51" s="64"/>
      <c r="P51" s="61">
        <f t="shared" si="2"/>
        <v>0</v>
      </c>
      <c r="Q51" s="64"/>
    </row>
    <row r="52" spans="1:17" s="42" customFormat="1" ht="16.5" customHeight="1" x14ac:dyDescent="0.25">
      <c r="A52" s="220"/>
      <c r="B52" s="220"/>
      <c r="C52" s="67" t="s">
        <v>383</v>
      </c>
      <c r="D52" s="66">
        <f>SUM(D57,D62,D67)</f>
        <v>0</v>
      </c>
      <c r="E52" s="66">
        <f t="shared" ref="E52:F52" si="6">SUM(E57,E62,E67)</f>
        <v>0</v>
      </c>
      <c r="F52" s="66">
        <f t="shared" si="6"/>
        <v>0</v>
      </c>
      <c r="G52" s="65"/>
      <c r="H52" s="64"/>
      <c r="I52" s="64"/>
      <c r="J52" s="63">
        <f t="shared" si="3"/>
        <v>0</v>
      </c>
      <c r="K52" s="63"/>
      <c r="L52" s="63"/>
      <c r="M52" s="63"/>
      <c r="N52" s="64"/>
      <c r="O52" s="64"/>
      <c r="P52" s="61">
        <f t="shared" si="2"/>
        <v>0</v>
      </c>
      <c r="Q52" s="64"/>
    </row>
    <row r="53" spans="1:17" s="42" customFormat="1" ht="26.25" customHeight="1" x14ac:dyDescent="0.25">
      <c r="A53" s="220"/>
      <c r="B53" s="220"/>
      <c r="C53" s="67" t="s">
        <v>384</v>
      </c>
      <c r="D53" s="66">
        <f t="shared" ref="D53:F55" si="7">SUM(D58,D63,D68)</f>
        <v>0</v>
      </c>
      <c r="E53" s="66">
        <f t="shared" si="7"/>
        <v>0</v>
      </c>
      <c r="F53" s="66">
        <f t="shared" si="7"/>
        <v>0</v>
      </c>
      <c r="G53" s="65"/>
      <c r="H53" s="64"/>
      <c r="I53" s="64"/>
      <c r="J53" s="63">
        <f t="shared" si="3"/>
        <v>0</v>
      </c>
      <c r="K53" s="63"/>
      <c r="L53" s="63"/>
      <c r="M53" s="63"/>
      <c r="N53" s="64"/>
      <c r="O53" s="64"/>
      <c r="P53" s="61">
        <f t="shared" si="2"/>
        <v>0</v>
      </c>
      <c r="Q53" s="64"/>
    </row>
    <row r="54" spans="1:17" s="42" customFormat="1" ht="15.75" customHeight="1" x14ac:dyDescent="0.25">
      <c r="A54" s="220"/>
      <c r="B54" s="220"/>
      <c r="C54" s="67" t="s">
        <v>385</v>
      </c>
      <c r="D54" s="66">
        <f t="shared" si="7"/>
        <v>7397.2999999999993</v>
      </c>
      <c r="E54" s="66">
        <f t="shared" si="7"/>
        <v>59145.7</v>
      </c>
      <c r="F54" s="66">
        <f t="shared" si="7"/>
        <v>59145.7</v>
      </c>
      <c r="G54" s="65"/>
      <c r="H54" s="63"/>
      <c r="I54" s="64"/>
      <c r="J54" s="63">
        <f t="shared" si="3"/>
        <v>51748.399999999994</v>
      </c>
      <c r="K54" s="63"/>
      <c r="L54" s="63"/>
      <c r="M54" s="63"/>
      <c r="N54" s="64"/>
      <c r="O54" s="64"/>
      <c r="P54" s="61">
        <f t="shared" si="2"/>
        <v>0</v>
      </c>
      <c r="Q54" s="64"/>
    </row>
    <row r="55" spans="1:17" s="42" customFormat="1" ht="17.25" customHeight="1" x14ac:dyDescent="0.25">
      <c r="A55" s="220"/>
      <c r="B55" s="220"/>
      <c r="C55" s="67" t="s">
        <v>386</v>
      </c>
      <c r="D55" s="66">
        <f t="shared" si="7"/>
        <v>0</v>
      </c>
      <c r="E55" s="66">
        <f t="shared" si="7"/>
        <v>0</v>
      </c>
      <c r="F55" s="66">
        <f t="shared" si="7"/>
        <v>0</v>
      </c>
      <c r="G55" s="65"/>
      <c r="H55" s="64"/>
      <c r="I55" s="64"/>
      <c r="J55" s="63">
        <f t="shared" si="3"/>
        <v>0</v>
      </c>
      <c r="K55" s="63"/>
      <c r="L55" s="63"/>
      <c r="M55" s="63"/>
      <c r="N55" s="64"/>
      <c r="O55" s="64"/>
      <c r="P55" s="61">
        <f t="shared" si="2"/>
        <v>0</v>
      </c>
      <c r="Q55" s="64"/>
    </row>
    <row r="56" spans="1:17" s="42" customFormat="1" ht="29.25" customHeight="1" x14ac:dyDescent="0.25">
      <c r="A56" s="221" t="s">
        <v>405</v>
      </c>
      <c r="B56" s="221" t="s">
        <v>406</v>
      </c>
      <c r="C56" s="58" t="s">
        <v>382</v>
      </c>
      <c r="D56" s="59">
        <f>SUM(D57:D60)</f>
        <v>6546.4</v>
      </c>
      <c r="E56" s="59">
        <f>SUM(E57:E60)</f>
        <v>42610.8</v>
      </c>
      <c r="F56" s="59">
        <f>SUM(F57:F60)</f>
        <v>42610.799999999996</v>
      </c>
      <c r="G56" s="65"/>
      <c r="H56" s="64"/>
      <c r="I56" s="64"/>
      <c r="J56" s="63">
        <f t="shared" si="3"/>
        <v>36064.400000000001</v>
      </c>
      <c r="K56" s="63"/>
      <c r="L56" s="63"/>
      <c r="M56" s="63"/>
      <c r="N56" s="64"/>
      <c r="O56" s="64"/>
      <c r="P56" s="61">
        <f t="shared" si="2"/>
        <v>0</v>
      </c>
      <c r="Q56" s="64"/>
    </row>
    <row r="57" spans="1:17" s="42" customFormat="1" ht="16.5" customHeight="1" x14ac:dyDescent="0.25">
      <c r="A57" s="221"/>
      <c r="B57" s="221"/>
      <c r="C57" s="67" t="s">
        <v>383</v>
      </c>
      <c r="D57" s="66">
        <v>0</v>
      </c>
      <c r="E57" s="66">
        <v>0</v>
      </c>
      <c r="F57" s="66">
        <v>0</v>
      </c>
      <c r="G57" s="65"/>
      <c r="H57" s="64"/>
      <c r="I57" s="64"/>
      <c r="J57" s="63">
        <f t="shared" si="3"/>
        <v>0</v>
      </c>
      <c r="K57" s="63"/>
      <c r="L57" s="63"/>
      <c r="M57" s="63"/>
      <c r="N57" s="64"/>
      <c r="O57" s="64"/>
      <c r="P57" s="61">
        <f t="shared" si="2"/>
        <v>0</v>
      </c>
      <c r="Q57" s="64"/>
    </row>
    <row r="58" spans="1:17" s="42" customFormat="1" ht="26.25" customHeight="1" x14ac:dyDescent="0.25">
      <c r="A58" s="221"/>
      <c r="B58" s="221"/>
      <c r="C58" s="67" t="s">
        <v>384</v>
      </c>
      <c r="D58" s="66">
        <v>0</v>
      </c>
      <c r="E58" s="66">
        <v>0</v>
      </c>
      <c r="F58" s="66">
        <v>0</v>
      </c>
      <c r="G58" s="65"/>
      <c r="H58" s="64"/>
      <c r="I58" s="64"/>
      <c r="J58" s="63">
        <f t="shared" si="3"/>
        <v>0</v>
      </c>
      <c r="K58" s="63"/>
      <c r="L58" s="63"/>
      <c r="M58" s="63"/>
      <c r="N58" s="64"/>
      <c r="O58" s="64"/>
      <c r="P58" s="61">
        <f t="shared" si="2"/>
        <v>0</v>
      </c>
      <c r="Q58" s="64"/>
    </row>
    <row r="59" spans="1:17" s="42" customFormat="1" ht="15.75" customHeight="1" x14ac:dyDescent="0.25">
      <c r="A59" s="222"/>
      <c r="B59" s="222"/>
      <c r="C59" s="67" t="s">
        <v>385</v>
      </c>
      <c r="D59" s="66">
        <v>6546.4</v>
      </c>
      <c r="E59" s="66">
        <v>42610.8</v>
      </c>
      <c r="F59" s="66">
        <f>42610.7+0.1</f>
        <v>42610.799999999996</v>
      </c>
      <c r="G59" s="65"/>
      <c r="H59" s="63"/>
      <c r="I59" s="64"/>
      <c r="J59" s="63">
        <f t="shared" si="3"/>
        <v>36064.400000000001</v>
      </c>
      <c r="K59" s="63"/>
      <c r="L59" s="63"/>
      <c r="M59" s="63"/>
      <c r="N59" s="64"/>
      <c r="O59" s="64"/>
      <c r="P59" s="61">
        <f t="shared" si="2"/>
        <v>0</v>
      </c>
      <c r="Q59" s="64"/>
    </row>
    <row r="60" spans="1:17" s="42" customFormat="1" ht="17.25" customHeight="1" x14ac:dyDescent="0.25">
      <c r="A60" s="222"/>
      <c r="B60" s="222"/>
      <c r="C60" s="67" t="s">
        <v>386</v>
      </c>
      <c r="D60" s="66">
        <v>0</v>
      </c>
      <c r="E60" s="66">
        <v>0</v>
      </c>
      <c r="F60" s="66">
        <v>0</v>
      </c>
      <c r="G60" s="65"/>
      <c r="H60" s="64"/>
      <c r="I60" s="64"/>
      <c r="J60" s="63">
        <f t="shared" si="3"/>
        <v>0</v>
      </c>
      <c r="K60" s="63"/>
      <c r="L60" s="63"/>
      <c r="M60" s="63"/>
      <c r="N60" s="64"/>
      <c r="O60" s="64"/>
      <c r="P60" s="61">
        <f t="shared" si="2"/>
        <v>0</v>
      </c>
      <c r="Q60" s="64"/>
    </row>
    <row r="61" spans="1:17" s="42" customFormat="1" ht="29.25" customHeight="1" x14ac:dyDescent="0.25">
      <c r="A61" s="221" t="s">
        <v>407</v>
      </c>
      <c r="B61" s="221" t="s">
        <v>408</v>
      </c>
      <c r="C61" s="58" t="s">
        <v>382</v>
      </c>
      <c r="D61" s="59">
        <f>SUM(D62:D65)</f>
        <v>850.9</v>
      </c>
      <c r="E61" s="59">
        <f>SUM(E62:E65)</f>
        <v>807.2</v>
      </c>
      <c r="F61" s="59">
        <f>SUM(F62:F65)</f>
        <v>807.2</v>
      </c>
      <c r="G61" s="65"/>
      <c r="H61" s="64"/>
      <c r="I61" s="64"/>
      <c r="J61" s="63">
        <f t="shared" si="3"/>
        <v>-43.699999999999932</v>
      </c>
      <c r="K61" s="63"/>
      <c r="L61" s="63"/>
      <c r="M61" s="63"/>
      <c r="N61" s="64"/>
      <c r="O61" s="64"/>
      <c r="P61" s="61">
        <f t="shared" ref="P61:P65" si="8">E61-F61</f>
        <v>0</v>
      </c>
      <c r="Q61" s="64"/>
    </row>
    <row r="62" spans="1:17" s="42" customFormat="1" ht="16.5" customHeight="1" x14ac:dyDescent="0.25">
      <c r="A62" s="221"/>
      <c r="B62" s="221"/>
      <c r="C62" s="67" t="s">
        <v>383</v>
      </c>
      <c r="D62" s="66">
        <v>0</v>
      </c>
      <c r="E62" s="66">
        <v>0</v>
      </c>
      <c r="F62" s="66">
        <v>0</v>
      </c>
      <c r="G62" s="65"/>
      <c r="H62" s="64"/>
      <c r="I62" s="64"/>
      <c r="J62" s="63">
        <f t="shared" si="3"/>
        <v>0</v>
      </c>
      <c r="K62" s="63"/>
      <c r="L62" s="63"/>
      <c r="M62" s="63"/>
      <c r="N62" s="64"/>
      <c r="O62" s="64"/>
      <c r="P62" s="61">
        <f t="shared" si="8"/>
        <v>0</v>
      </c>
      <c r="Q62" s="64"/>
    </row>
    <row r="63" spans="1:17" s="42" customFormat="1" ht="26.25" customHeight="1" x14ac:dyDescent="0.25">
      <c r="A63" s="221"/>
      <c r="B63" s="221"/>
      <c r="C63" s="67" t="s">
        <v>384</v>
      </c>
      <c r="D63" s="66">
        <v>0</v>
      </c>
      <c r="E63" s="66">
        <v>0</v>
      </c>
      <c r="F63" s="66">
        <v>0</v>
      </c>
      <c r="G63" s="65"/>
      <c r="H63" s="64"/>
      <c r="I63" s="64"/>
      <c r="J63" s="63">
        <f t="shared" si="3"/>
        <v>0</v>
      </c>
      <c r="K63" s="63"/>
      <c r="L63" s="63"/>
      <c r="M63" s="63"/>
      <c r="N63" s="64"/>
      <c r="O63" s="64"/>
      <c r="P63" s="61">
        <f t="shared" si="8"/>
        <v>0</v>
      </c>
      <c r="Q63" s="64"/>
    </row>
    <row r="64" spans="1:17" s="42" customFormat="1" ht="15.75" customHeight="1" x14ac:dyDescent="0.25">
      <c r="A64" s="222"/>
      <c r="B64" s="222"/>
      <c r="C64" s="67" t="s">
        <v>385</v>
      </c>
      <c r="D64" s="66">
        <v>850.9</v>
      </c>
      <c r="E64" s="66">
        <v>807.2</v>
      </c>
      <c r="F64" s="66">
        <v>807.2</v>
      </c>
      <c r="G64" s="65"/>
      <c r="H64" s="63"/>
      <c r="I64" s="64"/>
      <c r="J64" s="63">
        <f t="shared" si="3"/>
        <v>-43.699999999999932</v>
      </c>
      <c r="K64" s="63"/>
      <c r="L64" s="63"/>
      <c r="M64" s="63"/>
      <c r="N64" s="64"/>
      <c r="O64" s="64"/>
      <c r="P64" s="61">
        <f t="shared" si="8"/>
        <v>0</v>
      </c>
      <c r="Q64" s="64"/>
    </row>
    <row r="65" spans="1:17" s="42" customFormat="1" ht="17.25" customHeight="1" x14ac:dyDescent="0.25">
      <c r="A65" s="222"/>
      <c r="B65" s="222"/>
      <c r="C65" s="67" t="s">
        <v>386</v>
      </c>
      <c r="D65" s="66">
        <v>0</v>
      </c>
      <c r="E65" s="66">
        <v>0</v>
      </c>
      <c r="F65" s="66">
        <v>0</v>
      </c>
      <c r="G65" s="65"/>
      <c r="H65" s="64"/>
      <c r="I65" s="64"/>
      <c r="J65" s="63">
        <f t="shared" si="3"/>
        <v>0</v>
      </c>
      <c r="K65" s="63"/>
      <c r="L65" s="63"/>
      <c r="M65" s="63"/>
      <c r="N65" s="64"/>
      <c r="O65" s="64"/>
      <c r="P65" s="61">
        <f t="shared" si="8"/>
        <v>0</v>
      </c>
      <c r="Q65" s="64"/>
    </row>
    <row r="66" spans="1:17" s="42" customFormat="1" ht="29.25" customHeight="1" x14ac:dyDescent="0.25">
      <c r="A66" s="221" t="s">
        <v>409</v>
      </c>
      <c r="B66" s="221" t="s">
        <v>410</v>
      </c>
      <c r="C66" s="58" t="s">
        <v>382</v>
      </c>
      <c r="D66" s="59">
        <f>SUM(D67:D70)</f>
        <v>0</v>
      </c>
      <c r="E66" s="59">
        <f>SUM(E67:E70)</f>
        <v>15727.7</v>
      </c>
      <c r="F66" s="59">
        <f>SUM(F67:F70)</f>
        <v>15727.7</v>
      </c>
      <c r="G66" s="65"/>
      <c r="H66" s="64"/>
      <c r="I66" s="64"/>
      <c r="J66" s="63">
        <f t="shared" si="3"/>
        <v>15727.7</v>
      </c>
      <c r="K66" s="63"/>
      <c r="L66" s="63"/>
      <c r="M66" s="63"/>
      <c r="N66" s="64"/>
      <c r="O66" s="64"/>
      <c r="P66" s="61">
        <f t="shared" si="2"/>
        <v>0</v>
      </c>
      <c r="Q66" s="64"/>
    </row>
    <row r="67" spans="1:17" s="42" customFormat="1" ht="16.5" customHeight="1" x14ac:dyDescent="0.25">
      <c r="A67" s="221"/>
      <c r="B67" s="221"/>
      <c r="C67" s="67" t="s">
        <v>383</v>
      </c>
      <c r="D67" s="66">
        <v>0</v>
      </c>
      <c r="E67" s="66">
        <v>0</v>
      </c>
      <c r="F67" s="66">
        <v>0</v>
      </c>
      <c r="G67" s="65"/>
      <c r="H67" s="64"/>
      <c r="I67" s="64"/>
      <c r="J67" s="63">
        <f t="shared" si="3"/>
        <v>0</v>
      </c>
      <c r="K67" s="63"/>
      <c r="L67" s="63"/>
      <c r="M67" s="63"/>
      <c r="N67" s="64"/>
      <c r="O67" s="64"/>
      <c r="P67" s="61">
        <f t="shared" si="2"/>
        <v>0</v>
      </c>
      <c r="Q67" s="64"/>
    </row>
    <row r="68" spans="1:17" s="42" customFormat="1" ht="26.25" customHeight="1" x14ac:dyDescent="0.25">
      <c r="A68" s="221"/>
      <c r="B68" s="221"/>
      <c r="C68" s="67" t="s">
        <v>384</v>
      </c>
      <c r="D68" s="66">
        <v>0</v>
      </c>
      <c r="E68" s="66">
        <v>0</v>
      </c>
      <c r="F68" s="66">
        <v>0</v>
      </c>
      <c r="G68" s="65"/>
      <c r="H68" s="64"/>
      <c r="I68" s="64"/>
      <c r="J68" s="63">
        <f t="shared" si="3"/>
        <v>0</v>
      </c>
      <c r="K68" s="63"/>
      <c r="L68" s="63"/>
      <c r="M68" s="63"/>
      <c r="N68" s="64"/>
      <c r="O68" s="64"/>
      <c r="P68" s="61">
        <f t="shared" si="2"/>
        <v>0</v>
      </c>
      <c r="Q68" s="64"/>
    </row>
    <row r="69" spans="1:17" s="42" customFormat="1" ht="15.75" customHeight="1" x14ac:dyDescent="0.25">
      <c r="A69" s="222"/>
      <c r="B69" s="222"/>
      <c r="C69" s="67" t="s">
        <v>385</v>
      </c>
      <c r="D69" s="66">
        <v>0</v>
      </c>
      <c r="E69" s="66">
        <v>15727.7</v>
      </c>
      <c r="F69" s="66">
        <v>15727.7</v>
      </c>
      <c r="G69" s="65"/>
      <c r="H69" s="63"/>
      <c r="I69" s="64"/>
      <c r="J69" s="63">
        <f t="shared" si="3"/>
        <v>15727.7</v>
      </c>
      <c r="K69" s="63"/>
      <c r="L69" s="63"/>
      <c r="M69" s="63"/>
      <c r="N69" s="64"/>
      <c r="O69" s="64"/>
      <c r="P69" s="61">
        <f t="shared" si="2"/>
        <v>0</v>
      </c>
      <c r="Q69" s="64"/>
    </row>
    <row r="70" spans="1:17" s="42" customFormat="1" ht="17.25" customHeight="1" x14ac:dyDescent="0.25">
      <c r="A70" s="222"/>
      <c r="B70" s="222"/>
      <c r="C70" s="67" t="s">
        <v>386</v>
      </c>
      <c r="D70" s="66">
        <v>0</v>
      </c>
      <c r="E70" s="66">
        <v>0</v>
      </c>
      <c r="F70" s="66">
        <v>0</v>
      </c>
      <c r="G70" s="65"/>
      <c r="H70" s="64"/>
      <c r="I70" s="64"/>
      <c r="J70" s="63">
        <f t="shared" si="3"/>
        <v>0</v>
      </c>
      <c r="K70" s="63"/>
      <c r="L70" s="63"/>
      <c r="M70" s="63"/>
      <c r="N70" s="64"/>
      <c r="O70" s="64"/>
      <c r="P70" s="61">
        <f t="shared" si="2"/>
        <v>0</v>
      </c>
      <c r="Q70" s="64"/>
    </row>
    <row r="71" spans="1:17" s="42" customFormat="1" ht="29.25" customHeight="1" x14ac:dyDescent="0.25">
      <c r="A71" s="220" t="s">
        <v>411</v>
      </c>
      <c r="B71" s="220" t="s">
        <v>412</v>
      </c>
      <c r="C71" s="58" t="s">
        <v>382</v>
      </c>
      <c r="D71" s="59">
        <f>SUM(D72:D75)</f>
        <v>0</v>
      </c>
      <c r="E71" s="59">
        <f>SUM(E72:E75)</f>
        <v>0</v>
      </c>
      <c r="F71" s="59">
        <f>SUM(F72:F75)</f>
        <v>0</v>
      </c>
      <c r="G71" s="65"/>
      <c r="H71" s="64"/>
      <c r="I71" s="64"/>
      <c r="J71" s="63">
        <f t="shared" si="3"/>
        <v>0</v>
      </c>
      <c r="K71" s="63"/>
      <c r="L71" s="63"/>
      <c r="M71" s="63"/>
      <c r="N71" s="64"/>
      <c r="O71" s="64"/>
      <c r="P71" s="61">
        <f t="shared" si="2"/>
        <v>0</v>
      </c>
      <c r="Q71" s="64"/>
    </row>
    <row r="72" spans="1:17" s="42" customFormat="1" ht="16.5" customHeight="1" x14ac:dyDescent="0.25">
      <c r="A72" s="220"/>
      <c r="B72" s="220"/>
      <c r="C72" s="67" t="s">
        <v>383</v>
      </c>
      <c r="D72" s="66">
        <v>0</v>
      </c>
      <c r="E72" s="66">
        <v>0</v>
      </c>
      <c r="F72" s="66">
        <v>0</v>
      </c>
      <c r="G72" s="65"/>
      <c r="H72" s="64"/>
      <c r="I72" s="64"/>
      <c r="J72" s="63">
        <f t="shared" ref="J72:J135" si="9">E72-D72</f>
        <v>0</v>
      </c>
      <c r="K72" s="63"/>
      <c r="L72" s="63"/>
      <c r="M72" s="63"/>
      <c r="N72" s="64"/>
      <c r="O72" s="64"/>
      <c r="P72" s="61">
        <f t="shared" si="2"/>
        <v>0</v>
      </c>
      <c r="Q72" s="64"/>
    </row>
    <row r="73" spans="1:17" s="42" customFormat="1" ht="26.25" customHeight="1" x14ac:dyDescent="0.25">
      <c r="A73" s="220"/>
      <c r="B73" s="220"/>
      <c r="C73" s="67" t="s">
        <v>384</v>
      </c>
      <c r="D73" s="66">
        <v>0</v>
      </c>
      <c r="E73" s="66">
        <v>0</v>
      </c>
      <c r="F73" s="66">
        <v>0</v>
      </c>
      <c r="G73" s="65"/>
      <c r="H73" s="64"/>
      <c r="I73" s="64"/>
      <c r="J73" s="63">
        <f t="shared" si="9"/>
        <v>0</v>
      </c>
      <c r="K73" s="63"/>
      <c r="L73" s="63"/>
      <c r="M73" s="63"/>
      <c r="N73" s="64"/>
      <c r="O73" s="64"/>
      <c r="P73" s="61">
        <f t="shared" si="2"/>
        <v>0</v>
      </c>
      <c r="Q73" s="64"/>
    </row>
    <row r="74" spans="1:17" s="42" customFormat="1" ht="15.75" customHeight="1" x14ac:dyDescent="0.25">
      <c r="A74" s="220"/>
      <c r="B74" s="220"/>
      <c r="C74" s="67" t="s">
        <v>385</v>
      </c>
      <c r="D74" s="66">
        <v>0</v>
      </c>
      <c r="E74" s="66">
        <v>0</v>
      </c>
      <c r="F74" s="66">
        <v>0</v>
      </c>
      <c r="G74" s="65"/>
      <c r="H74" s="63"/>
      <c r="I74" s="64"/>
      <c r="J74" s="63">
        <f t="shared" si="9"/>
        <v>0</v>
      </c>
      <c r="K74" s="63"/>
      <c r="L74" s="63"/>
      <c r="M74" s="63"/>
      <c r="N74" s="64"/>
      <c r="O74" s="64"/>
      <c r="P74" s="61">
        <f t="shared" si="2"/>
        <v>0</v>
      </c>
      <c r="Q74" s="64"/>
    </row>
    <row r="75" spans="1:17" s="42" customFormat="1" ht="17.25" customHeight="1" x14ac:dyDescent="0.25">
      <c r="A75" s="220"/>
      <c r="B75" s="220"/>
      <c r="C75" s="67" t="s">
        <v>386</v>
      </c>
      <c r="D75" s="66">
        <v>0</v>
      </c>
      <c r="E75" s="66">
        <v>0</v>
      </c>
      <c r="F75" s="66">
        <v>0</v>
      </c>
      <c r="G75" s="65"/>
      <c r="H75" s="64"/>
      <c r="I75" s="64"/>
      <c r="J75" s="63">
        <f t="shared" si="9"/>
        <v>0</v>
      </c>
      <c r="K75" s="63"/>
      <c r="L75" s="63"/>
      <c r="M75" s="63"/>
      <c r="N75" s="64"/>
      <c r="O75" s="64"/>
      <c r="P75" s="61">
        <f t="shared" si="2"/>
        <v>0</v>
      </c>
      <c r="Q75" s="64"/>
    </row>
    <row r="76" spans="1:17" s="42" customFormat="1" ht="29.25" customHeight="1" x14ac:dyDescent="0.25">
      <c r="A76" s="220" t="s">
        <v>413</v>
      </c>
      <c r="B76" s="220" t="s">
        <v>414</v>
      </c>
      <c r="C76" s="58" t="s">
        <v>382</v>
      </c>
      <c r="D76" s="59">
        <f>SUM(D77:D80)</f>
        <v>17056.7</v>
      </c>
      <c r="E76" s="59">
        <f>SUM(E77:E80)</f>
        <v>26995.5</v>
      </c>
      <c r="F76" s="59">
        <f>SUM(F77:F80)</f>
        <v>26995.300000000003</v>
      </c>
      <c r="G76" s="65">
        <f>F76/E76*100</f>
        <v>99.999259135781898</v>
      </c>
      <c r="H76" s="64"/>
      <c r="I76" s="64"/>
      <c r="J76" s="63">
        <f t="shared" si="9"/>
        <v>9938.7999999999993</v>
      </c>
      <c r="K76" s="63"/>
      <c r="L76" s="63"/>
      <c r="M76" s="63"/>
      <c r="N76" s="64"/>
      <c r="O76" s="64"/>
      <c r="P76" s="61">
        <f t="shared" ref="P76:P144" si="10">E76-F76</f>
        <v>0.19999999999708962</v>
      </c>
      <c r="Q76" s="64"/>
    </row>
    <row r="77" spans="1:17" s="42" customFormat="1" ht="16.5" customHeight="1" x14ac:dyDescent="0.25">
      <c r="A77" s="220"/>
      <c r="B77" s="220"/>
      <c r="C77" s="67" t="s">
        <v>383</v>
      </c>
      <c r="D77" s="66">
        <v>0</v>
      </c>
      <c r="E77" s="66">
        <v>0</v>
      </c>
      <c r="F77" s="66">
        <v>0</v>
      </c>
      <c r="G77" s="65"/>
      <c r="H77" s="64"/>
      <c r="I77" s="64"/>
      <c r="J77" s="63">
        <f t="shared" si="9"/>
        <v>0</v>
      </c>
      <c r="K77" s="63"/>
      <c r="L77" s="63"/>
      <c r="M77" s="63"/>
      <c r="N77" s="64"/>
      <c r="O77" s="64"/>
      <c r="P77" s="61">
        <f t="shared" si="10"/>
        <v>0</v>
      </c>
      <c r="Q77" s="64"/>
    </row>
    <row r="78" spans="1:17" s="42" customFormat="1" ht="26.25" customHeight="1" x14ac:dyDescent="0.25">
      <c r="A78" s="220"/>
      <c r="B78" s="220"/>
      <c r="C78" s="67" t="s">
        <v>384</v>
      </c>
      <c r="D78" s="66">
        <v>9158.6</v>
      </c>
      <c r="E78" s="66">
        <v>11958.6</v>
      </c>
      <c r="F78" s="66">
        <v>11958.6</v>
      </c>
      <c r="G78" s="65"/>
      <c r="H78" s="64"/>
      <c r="I78" s="64"/>
      <c r="J78" s="63">
        <f t="shared" si="9"/>
        <v>2800</v>
      </c>
      <c r="K78" s="63"/>
      <c r="L78" s="63"/>
      <c r="M78" s="63"/>
      <c r="N78" s="64"/>
      <c r="O78" s="64"/>
      <c r="P78" s="61">
        <f t="shared" si="10"/>
        <v>0</v>
      </c>
      <c r="Q78" s="64"/>
    </row>
    <row r="79" spans="1:17" s="42" customFormat="1" ht="15.75" customHeight="1" x14ac:dyDescent="0.25">
      <c r="A79" s="220"/>
      <c r="B79" s="220"/>
      <c r="C79" s="67" t="s">
        <v>385</v>
      </c>
      <c r="D79" s="66">
        <v>7898.1</v>
      </c>
      <c r="E79" s="66">
        <v>15036.9</v>
      </c>
      <c r="F79" s="66">
        <v>15036.7</v>
      </c>
      <c r="G79" s="65"/>
      <c r="H79" s="63"/>
      <c r="I79" s="64"/>
      <c r="J79" s="63">
        <f t="shared" si="9"/>
        <v>7138.7999999999993</v>
      </c>
      <c r="K79" s="63"/>
      <c r="L79" s="63"/>
      <c r="M79" s="63"/>
      <c r="N79" s="64"/>
      <c r="O79" s="64"/>
      <c r="P79" s="61">
        <f t="shared" si="10"/>
        <v>0.19999999999890861</v>
      </c>
      <c r="Q79" s="64"/>
    </row>
    <row r="80" spans="1:17" s="42" customFormat="1" ht="17.25" customHeight="1" x14ac:dyDescent="0.25">
      <c r="A80" s="220"/>
      <c r="B80" s="220"/>
      <c r="C80" s="67" t="s">
        <v>386</v>
      </c>
      <c r="D80" s="66">
        <v>0</v>
      </c>
      <c r="E80" s="66">
        <v>0</v>
      </c>
      <c r="F80" s="66">
        <v>0</v>
      </c>
      <c r="G80" s="65"/>
      <c r="H80" s="64"/>
      <c r="I80" s="64"/>
      <c r="J80" s="63">
        <f t="shared" si="9"/>
        <v>0</v>
      </c>
      <c r="K80" s="63"/>
      <c r="L80" s="63"/>
      <c r="M80" s="63"/>
      <c r="N80" s="64"/>
      <c r="O80" s="64"/>
      <c r="P80" s="61">
        <f t="shared" si="10"/>
        <v>0</v>
      </c>
      <c r="Q80" s="64"/>
    </row>
    <row r="81" spans="1:17" s="42" customFormat="1" ht="29.25" customHeight="1" x14ac:dyDescent="0.25">
      <c r="A81" s="220" t="s">
        <v>415</v>
      </c>
      <c r="B81" s="220" t="s">
        <v>416</v>
      </c>
      <c r="C81" s="58" t="s">
        <v>382</v>
      </c>
      <c r="D81" s="59">
        <f>SUM(D82:D85)</f>
        <v>718</v>
      </c>
      <c r="E81" s="59">
        <f>SUM(E82:E85)</f>
        <v>3331.7999999999997</v>
      </c>
      <c r="F81" s="59">
        <f>SUM(F82:F85)</f>
        <v>3331.7999999999997</v>
      </c>
      <c r="G81" s="65">
        <f>F81/E81*100</f>
        <v>100</v>
      </c>
      <c r="H81" s="64"/>
      <c r="I81" s="64"/>
      <c r="J81" s="63">
        <f t="shared" si="9"/>
        <v>2613.7999999999997</v>
      </c>
      <c r="K81" s="63"/>
      <c r="L81" s="63"/>
      <c r="M81" s="63"/>
      <c r="N81" s="64"/>
      <c r="O81" s="64"/>
      <c r="P81" s="61">
        <f t="shared" si="10"/>
        <v>0</v>
      </c>
      <c r="Q81" s="64"/>
    </row>
    <row r="82" spans="1:17" s="42" customFormat="1" ht="16.5" customHeight="1" x14ac:dyDescent="0.25">
      <c r="A82" s="220"/>
      <c r="B82" s="220"/>
      <c r="C82" s="67" t="s">
        <v>383</v>
      </c>
      <c r="D82" s="66">
        <v>0</v>
      </c>
      <c r="E82" s="66">
        <v>0</v>
      </c>
      <c r="F82" s="66">
        <v>0</v>
      </c>
      <c r="G82" s="65"/>
      <c r="H82" s="64"/>
      <c r="I82" s="64"/>
      <c r="J82" s="63">
        <f t="shared" si="9"/>
        <v>0</v>
      </c>
      <c r="K82" s="63"/>
      <c r="L82" s="63"/>
      <c r="M82" s="63"/>
      <c r="N82" s="64"/>
      <c r="O82" s="64"/>
      <c r="P82" s="61">
        <f t="shared" si="10"/>
        <v>0</v>
      </c>
      <c r="Q82" s="64"/>
    </row>
    <row r="83" spans="1:17" s="42" customFormat="1" ht="26.25" customHeight="1" x14ac:dyDescent="0.25">
      <c r="A83" s="220"/>
      <c r="B83" s="220"/>
      <c r="C83" s="67" t="s">
        <v>384</v>
      </c>
      <c r="D83" s="66">
        <v>0</v>
      </c>
      <c r="E83" s="66">
        <v>2866.2</v>
      </c>
      <c r="F83" s="66">
        <v>2866.2</v>
      </c>
      <c r="G83" s="65"/>
      <c r="H83" s="64"/>
      <c r="I83" s="64"/>
      <c r="J83" s="63">
        <f t="shared" si="9"/>
        <v>2866.2</v>
      </c>
      <c r="K83" s="63"/>
      <c r="L83" s="63"/>
      <c r="M83" s="63"/>
      <c r="N83" s="64"/>
      <c r="O83" s="64"/>
      <c r="P83" s="61">
        <f t="shared" si="10"/>
        <v>0</v>
      </c>
      <c r="Q83" s="64"/>
    </row>
    <row r="84" spans="1:17" s="42" customFormat="1" ht="15.75" customHeight="1" x14ac:dyDescent="0.25">
      <c r="A84" s="223"/>
      <c r="B84" s="223"/>
      <c r="C84" s="67" t="s">
        <v>385</v>
      </c>
      <c r="D84" s="68">
        <v>438.5</v>
      </c>
      <c r="E84" s="68">
        <v>318.5</v>
      </c>
      <c r="F84" s="68">
        <v>318.5</v>
      </c>
      <c r="G84" s="65"/>
      <c r="H84" s="63"/>
      <c r="I84" s="64"/>
      <c r="J84" s="63">
        <f t="shared" si="9"/>
        <v>-120</v>
      </c>
      <c r="K84" s="63"/>
      <c r="L84" s="63"/>
      <c r="M84" s="63"/>
      <c r="N84" s="64"/>
      <c r="O84" s="64"/>
      <c r="P84" s="61">
        <f t="shared" si="10"/>
        <v>0</v>
      </c>
      <c r="Q84" s="64"/>
    </row>
    <row r="85" spans="1:17" s="42" customFormat="1" ht="17.25" customHeight="1" x14ac:dyDescent="0.25">
      <c r="A85" s="223"/>
      <c r="B85" s="223"/>
      <c r="C85" s="67" t="s">
        <v>386</v>
      </c>
      <c r="D85" s="66">
        <v>279.5</v>
      </c>
      <c r="E85" s="66">
        <v>147.1</v>
      </c>
      <c r="F85" s="66">
        <v>147.1</v>
      </c>
      <c r="G85" s="65"/>
      <c r="H85" s="64"/>
      <c r="I85" s="64"/>
      <c r="J85" s="63">
        <f t="shared" si="9"/>
        <v>-132.4</v>
      </c>
      <c r="K85" s="63"/>
      <c r="L85" s="63"/>
      <c r="M85" s="63"/>
      <c r="N85" s="64"/>
      <c r="O85" s="64"/>
      <c r="P85" s="61">
        <f t="shared" si="10"/>
        <v>0</v>
      </c>
      <c r="Q85" s="64"/>
    </row>
    <row r="86" spans="1:17" s="42" customFormat="1" ht="29.25" customHeight="1" x14ac:dyDescent="0.25">
      <c r="A86" s="220" t="s">
        <v>417</v>
      </c>
      <c r="B86" s="220" t="s">
        <v>418</v>
      </c>
      <c r="C86" s="58" t="s">
        <v>382</v>
      </c>
      <c r="D86" s="59">
        <f>SUM(D87:D90)</f>
        <v>0</v>
      </c>
      <c r="E86" s="59">
        <f>SUM(E87:E90)</f>
        <v>3033.5</v>
      </c>
      <c r="F86" s="59">
        <f>SUM(F87:F90)</f>
        <v>3033.5</v>
      </c>
      <c r="G86" s="65">
        <f>F86/E86*100</f>
        <v>100</v>
      </c>
      <c r="H86" s="64"/>
      <c r="I86" s="64"/>
      <c r="J86" s="63">
        <f t="shared" si="9"/>
        <v>3033.5</v>
      </c>
      <c r="K86" s="63"/>
      <c r="L86" s="63"/>
      <c r="M86" s="63"/>
      <c r="N86" s="64"/>
      <c r="O86" s="64"/>
      <c r="P86" s="61">
        <f t="shared" ref="P86:P90" si="11">E86-F86</f>
        <v>0</v>
      </c>
      <c r="Q86" s="64"/>
    </row>
    <row r="87" spans="1:17" s="42" customFormat="1" ht="16.5" customHeight="1" x14ac:dyDescent="0.25">
      <c r="A87" s="220"/>
      <c r="B87" s="220"/>
      <c r="C87" s="67" t="s">
        <v>383</v>
      </c>
      <c r="D87" s="66">
        <v>0</v>
      </c>
      <c r="E87" s="66">
        <v>0</v>
      </c>
      <c r="F87" s="66">
        <v>0</v>
      </c>
      <c r="G87" s="65" t="e">
        <f>F87/E87*100</f>
        <v>#DIV/0!</v>
      </c>
      <c r="H87" s="64"/>
      <c r="I87" s="64"/>
      <c r="J87" s="63">
        <f t="shared" si="9"/>
        <v>0</v>
      </c>
      <c r="K87" s="63"/>
      <c r="L87" s="63"/>
      <c r="M87" s="63"/>
      <c r="N87" s="64"/>
      <c r="O87" s="64"/>
      <c r="P87" s="61">
        <f t="shared" si="11"/>
        <v>0</v>
      </c>
      <c r="Q87" s="64"/>
    </row>
    <row r="88" spans="1:17" s="42" customFormat="1" ht="26.25" customHeight="1" x14ac:dyDescent="0.25">
      <c r="A88" s="220"/>
      <c r="B88" s="220"/>
      <c r="C88" s="67" t="s">
        <v>384</v>
      </c>
      <c r="D88" s="66">
        <v>0</v>
      </c>
      <c r="E88" s="66">
        <v>0</v>
      </c>
      <c r="F88" s="66">
        <v>0</v>
      </c>
      <c r="G88" s="65"/>
      <c r="H88" s="64"/>
      <c r="I88" s="64"/>
      <c r="J88" s="63">
        <f t="shared" si="9"/>
        <v>0</v>
      </c>
      <c r="K88" s="63"/>
      <c r="L88" s="63"/>
      <c r="M88" s="63"/>
      <c r="N88" s="64"/>
      <c r="O88" s="64"/>
      <c r="P88" s="61">
        <f t="shared" si="11"/>
        <v>0</v>
      </c>
      <c r="Q88" s="64"/>
    </row>
    <row r="89" spans="1:17" s="42" customFormat="1" ht="15.75" customHeight="1" x14ac:dyDescent="0.25">
      <c r="A89" s="223"/>
      <c r="B89" s="223"/>
      <c r="C89" s="67" t="s">
        <v>385</v>
      </c>
      <c r="D89" s="68">
        <v>0</v>
      </c>
      <c r="E89" s="68">
        <v>3033.5</v>
      </c>
      <c r="F89" s="68">
        <v>3033.5</v>
      </c>
      <c r="G89" s="65"/>
      <c r="H89" s="63"/>
      <c r="I89" s="64"/>
      <c r="J89" s="63">
        <f t="shared" si="9"/>
        <v>3033.5</v>
      </c>
      <c r="K89" s="63"/>
      <c r="L89" s="63"/>
      <c r="M89" s="63"/>
      <c r="N89" s="64"/>
      <c r="O89" s="64"/>
      <c r="P89" s="61">
        <f t="shared" si="11"/>
        <v>0</v>
      </c>
      <c r="Q89" s="64"/>
    </row>
    <row r="90" spans="1:17" s="42" customFormat="1" ht="17.25" customHeight="1" x14ac:dyDescent="0.25">
      <c r="A90" s="223"/>
      <c r="B90" s="223"/>
      <c r="C90" s="67" t="s">
        <v>386</v>
      </c>
      <c r="D90" s="66">
        <v>0</v>
      </c>
      <c r="E90" s="66">
        <v>0</v>
      </c>
      <c r="F90" s="66">
        <v>0</v>
      </c>
      <c r="G90" s="65"/>
      <c r="H90" s="64"/>
      <c r="I90" s="64"/>
      <c r="J90" s="63">
        <f t="shared" si="9"/>
        <v>0</v>
      </c>
      <c r="K90" s="63"/>
      <c r="L90" s="63"/>
      <c r="M90" s="63"/>
      <c r="N90" s="64"/>
      <c r="O90" s="64"/>
      <c r="P90" s="61">
        <f t="shared" si="11"/>
        <v>0</v>
      </c>
      <c r="Q90" s="64"/>
    </row>
    <row r="91" spans="1:17" s="42" customFormat="1" ht="29.25" customHeight="1" x14ac:dyDescent="0.25">
      <c r="A91" s="220" t="s">
        <v>419</v>
      </c>
      <c r="B91" s="220" t="s">
        <v>420</v>
      </c>
      <c r="C91" s="58" t="s">
        <v>382</v>
      </c>
      <c r="D91" s="59">
        <f>SUM(D92:D95)</f>
        <v>0</v>
      </c>
      <c r="E91" s="59">
        <f>SUM(E92:E95)</f>
        <v>1175.5</v>
      </c>
      <c r="F91" s="59">
        <f>SUM(F92:F95)</f>
        <v>1175.5</v>
      </c>
      <c r="G91" s="65">
        <f>F91/E91*100</f>
        <v>100</v>
      </c>
      <c r="H91" s="64"/>
      <c r="I91" s="64"/>
      <c r="J91" s="63">
        <f t="shared" si="9"/>
        <v>1175.5</v>
      </c>
      <c r="K91" s="63"/>
      <c r="L91" s="63"/>
      <c r="M91" s="63"/>
      <c r="N91" s="64"/>
      <c r="O91" s="64"/>
      <c r="P91" s="61">
        <f t="shared" si="10"/>
        <v>0</v>
      </c>
      <c r="Q91" s="64"/>
    </row>
    <row r="92" spans="1:17" s="42" customFormat="1" ht="16.5" customHeight="1" x14ac:dyDescent="0.25">
      <c r="A92" s="220"/>
      <c r="B92" s="220"/>
      <c r="C92" s="67" t="s">
        <v>383</v>
      </c>
      <c r="D92" s="66">
        <v>0</v>
      </c>
      <c r="E92" s="66">
        <v>0</v>
      </c>
      <c r="F92" s="66">
        <v>0</v>
      </c>
      <c r="G92" s="65" t="e">
        <f>F92/E92*100</f>
        <v>#DIV/0!</v>
      </c>
      <c r="H92" s="64"/>
      <c r="I92" s="64"/>
      <c r="J92" s="63">
        <f t="shared" si="9"/>
        <v>0</v>
      </c>
      <c r="K92" s="63"/>
      <c r="L92" s="63"/>
      <c r="M92" s="63"/>
      <c r="N92" s="64"/>
      <c r="O92" s="64"/>
      <c r="P92" s="61">
        <f t="shared" si="10"/>
        <v>0</v>
      </c>
      <c r="Q92" s="64"/>
    </row>
    <row r="93" spans="1:17" s="42" customFormat="1" ht="26.25" customHeight="1" x14ac:dyDescent="0.25">
      <c r="A93" s="220"/>
      <c r="B93" s="220"/>
      <c r="C93" s="67" t="s">
        <v>384</v>
      </c>
      <c r="D93" s="66">
        <v>0</v>
      </c>
      <c r="E93" s="66">
        <v>1000</v>
      </c>
      <c r="F93" s="66">
        <v>1000</v>
      </c>
      <c r="G93" s="65"/>
      <c r="H93" s="64"/>
      <c r="I93" s="64"/>
      <c r="J93" s="63">
        <f t="shared" si="9"/>
        <v>1000</v>
      </c>
      <c r="K93" s="63"/>
      <c r="L93" s="63"/>
      <c r="M93" s="63"/>
      <c r="N93" s="64"/>
      <c r="O93" s="64"/>
      <c r="P93" s="61">
        <f t="shared" si="10"/>
        <v>0</v>
      </c>
      <c r="Q93" s="64"/>
    </row>
    <row r="94" spans="1:17" s="42" customFormat="1" ht="15.75" customHeight="1" x14ac:dyDescent="0.25">
      <c r="A94" s="223"/>
      <c r="B94" s="223"/>
      <c r="C94" s="67" t="s">
        <v>385</v>
      </c>
      <c r="D94" s="68">
        <v>0</v>
      </c>
      <c r="E94" s="68">
        <v>120</v>
      </c>
      <c r="F94" s="68">
        <v>120</v>
      </c>
      <c r="G94" s="65"/>
      <c r="H94" s="63"/>
      <c r="I94" s="64"/>
      <c r="J94" s="63">
        <f t="shared" si="9"/>
        <v>120</v>
      </c>
      <c r="K94" s="63"/>
      <c r="L94" s="63"/>
      <c r="M94" s="63"/>
      <c r="N94" s="64"/>
      <c r="O94" s="64"/>
      <c r="P94" s="61">
        <f t="shared" si="10"/>
        <v>0</v>
      </c>
      <c r="Q94" s="64"/>
    </row>
    <row r="95" spans="1:17" s="42" customFormat="1" ht="17.25" customHeight="1" x14ac:dyDescent="0.25">
      <c r="A95" s="223"/>
      <c r="B95" s="223"/>
      <c r="C95" s="67" t="s">
        <v>386</v>
      </c>
      <c r="D95" s="66">
        <v>0</v>
      </c>
      <c r="E95" s="66">
        <v>55.5</v>
      </c>
      <c r="F95" s="66">
        <v>55.5</v>
      </c>
      <c r="G95" s="65"/>
      <c r="H95" s="64"/>
      <c r="I95" s="64"/>
      <c r="J95" s="63">
        <f t="shared" si="9"/>
        <v>55.5</v>
      </c>
      <c r="K95" s="63"/>
      <c r="L95" s="63"/>
      <c r="M95" s="63"/>
      <c r="N95" s="64"/>
      <c r="O95" s="64"/>
      <c r="P95" s="61">
        <f t="shared" si="10"/>
        <v>0</v>
      </c>
      <c r="Q95" s="64"/>
    </row>
    <row r="96" spans="1:17" s="41" customFormat="1" ht="29.25" customHeight="1" x14ac:dyDescent="0.25">
      <c r="A96" s="219" t="s">
        <v>421</v>
      </c>
      <c r="B96" s="219" t="s">
        <v>422</v>
      </c>
      <c r="C96" s="58" t="s">
        <v>382</v>
      </c>
      <c r="D96" s="59">
        <f>SUM(D97:D100)</f>
        <v>7164.5999999999995</v>
      </c>
      <c r="E96" s="59">
        <f>SUM(E97:E100)</f>
        <v>6887.8</v>
      </c>
      <c r="F96" s="59">
        <f>SUM(F97:F100)</f>
        <v>6887.8</v>
      </c>
      <c r="G96" s="65"/>
      <c r="H96" s="61"/>
      <c r="I96" s="61"/>
      <c r="J96" s="63">
        <f t="shared" si="9"/>
        <v>-276.79999999999927</v>
      </c>
      <c r="K96" s="63"/>
      <c r="L96" s="62"/>
      <c r="M96" s="62"/>
      <c r="N96" s="61"/>
      <c r="O96" s="61"/>
      <c r="P96" s="61">
        <f t="shared" si="10"/>
        <v>0</v>
      </c>
      <c r="Q96" s="61"/>
    </row>
    <row r="97" spans="1:17" s="41" customFormat="1" ht="16.5" customHeight="1" x14ac:dyDescent="0.25">
      <c r="A97" s="219"/>
      <c r="B97" s="219"/>
      <c r="C97" s="58" t="s">
        <v>383</v>
      </c>
      <c r="D97" s="66">
        <f>SUM(D102,D117)</f>
        <v>0</v>
      </c>
      <c r="E97" s="66">
        <f>SUM(E102,E117)</f>
        <v>0</v>
      </c>
      <c r="F97" s="66">
        <f>SUM(F102,F117)</f>
        <v>0</v>
      </c>
      <c r="G97" s="65"/>
      <c r="H97" s="61"/>
      <c r="I97" s="61"/>
      <c r="J97" s="63">
        <f t="shared" si="9"/>
        <v>0</v>
      </c>
      <c r="K97" s="63"/>
      <c r="L97" s="62"/>
      <c r="M97" s="62"/>
      <c r="N97" s="61"/>
      <c r="O97" s="61"/>
      <c r="P97" s="61">
        <f t="shared" si="10"/>
        <v>0</v>
      </c>
      <c r="Q97" s="61"/>
    </row>
    <row r="98" spans="1:17" s="41" customFormat="1" ht="26.25" customHeight="1" x14ac:dyDescent="0.25">
      <c r="A98" s="219"/>
      <c r="B98" s="219"/>
      <c r="C98" s="58" t="s">
        <v>384</v>
      </c>
      <c r="D98" s="66">
        <f t="shared" ref="D98:F100" si="12">SUM(D103,D118)</f>
        <v>2294.1999999999998</v>
      </c>
      <c r="E98" s="66">
        <f t="shared" si="12"/>
        <v>2294.1999999999998</v>
      </c>
      <c r="F98" s="66">
        <f t="shared" si="12"/>
        <v>2294.1999999999998</v>
      </c>
      <c r="G98" s="65"/>
      <c r="H98" s="61"/>
      <c r="I98" s="61"/>
      <c r="J98" s="63">
        <f t="shared" si="9"/>
        <v>0</v>
      </c>
      <c r="K98" s="63"/>
      <c r="L98" s="62"/>
      <c r="M98" s="62"/>
      <c r="N98" s="61"/>
      <c r="O98" s="61"/>
      <c r="P98" s="61">
        <f t="shared" si="10"/>
        <v>0</v>
      </c>
      <c r="Q98" s="61"/>
    </row>
    <row r="99" spans="1:17" s="42" customFormat="1" ht="15.75" customHeight="1" x14ac:dyDescent="0.25">
      <c r="A99" s="219"/>
      <c r="B99" s="219"/>
      <c r="C99" s="58" t="s">
        <v>385</v>
      </c>
      <c r="D99" s="66">
        <f t="shared" si="12"/>
        <v>3374.3999999999996</v>
      </c>
      <c r="E99" s="66">
        <f t="shared" si="12"/>
        <v>3374.4</v>
      </c>
      <c r="F99" s="66">
        <f t="shared" si="12"/>
        <v>3374.4</v>
      </c>
      <c r="G99" s="65"/>
      <c r="H99" s="63"/>
      <c r="I99" s="64"/>
      <c r="J99" s="63">
        <f t="shared" si="9"/>
        <v>0</v>
      </c>
      <c r="K99" s="63"/>
      <c r="L99" s="63"/>
      <c r="M99" s="63"/>
      <c r="N99" s="64"/>
      <c r="O99" s="64"/>
      <c r="P99" s="61">
        <f t="shared" si="10"/>
        <v>0</v>
      </c>
      <c r="Q99" s="64"/>
    </row>
    <row r="100" spans="1:17" s="42" customFormat="1" ht="17.25" customHeight="1" x14ac:dyDescent="0.25">
      <c r="A100" s="219"/>
      <c r="B100" s="219"/>
      <c r="C100" s="58" t="s">
        <v>386</v>
      </c>
      <c r="D100" s="66">
        <f t="shared" si="12"/>
        <v>1496</v>
      </c>
      <c r="E100" s="66">
        <f t="shared" si="12"/>
        <v>1219.2</v>
      </c>
      <c r="F100" s="66">
        <f t="shared" si="12"/>
        <v>1219.2</v>
      </c>
      <c r="G100" s="65"/>
      <c r="H100" s="64"/>
      <c r="I100" s="64"/>
      <c r="J100" s="63">
        <f t="shared" si="9"/>
        <v>-276.79999999999995</v>
      </c>
      <c r="K100" s="63"/>
      <c r="L100" s="63"/>
      <c r="M100" s="63"/>
      <c r="N100" s="64"/>
      <c r="O100" s="64"/>
      <c r="P100" s="61">
        <f t="shared" si="10"/>
        <v>0</v>
      </c>
      <c r="Q100" s="64"/>
    </row>
    <row r="101" spans="1:17" s="41" customFormat="1" ht="29.25" customHeight="1" x14ac:dyDescent="0.25">
      <c r="A101" s="224" t="s">
        <v>423</v>
      </c>
      <c r="B101" s="224" t="s">
        <v>424</v>
      </c>
      <c r="C101" s="58" t="s">
        <v>382</v>
      </c>
      <c r="D101" s="59">
        <f>SUM(D102:D105)</f>
        <v>5151.6000000000004</v>
      </c>
      <c r="E101" s="59">
        <f>SUM(E102:E105)</f>
        <v>4588.8</v>
      </c>
      <c r="F101" s="59">
        <f>SUM(F102:F105)</f>
        <v>4588.8</v>
      </c>
      <c r="G101" s="65">
        <f>F101/E101*100</f>
        <v>100</v>
      </c>
      <c r="H101" s="61"/>
      <c r="I101" s="61"/>
      <c r="J101" s="63">
        <f t="shared" si="9"/>
        <v>-562.80000000000018</v>
      </c>
      <c r="K101" s="63"/>
      <c r="L101" s="62"/>
      <c r="M101" s="62"/>
      <c r="N101" s="61"/>
      <c r="O101" s="61"/>
      <c r="P101" s="61">
        <f t="shared" si="10"/>
        <v>0</v>
      </c>
      <c r="Q101" s="61"/>
    </row>
    <row r="102" spans="1:17" s="41" customFormat="1" ht="16.5" customHeight="1" x14ac:dyDescent="0.25">
      <c r="A102" s="224"/>
      <c r="B102" s="224"/>
      <c r="C102" s="67" t="s">
        <v>383</v>
      </c>
      <c r="D102" s="66">
        <f>SUM(D107,D112)</f>
        <v>0</v>
      </c>
      <c r="E102" s="66">
        <f>SUM(E107,E112)</f>
        <v>0</v>
      </c>
      <c r="F102" s="66">
        <f>SUM(F107,F112)</f>
        <v>0</v>
      </c>
      <c r="G102" s="60"/>
      <c r="H102" s="61"/>
      <c r="I102" s="61"/>
      <c r="J102" s="63">
        <f t="shared" si="9"/>
        <v>0</v>
      </c>
      <c r="K102" s="63"/>
      <c r="L102" s="62"/>
      <c r="M102" s="62"/>
      <c r="N102" s="61"/>
      <c r="O102" s="61"/>
      <c r="P102" s="61">
        <f t="shared" si="10"/>
        <v>0</v>
      </c>
      <c r="Q102" s="61"/>
    </row>
    <row r="103" spans="1:17" s="41" customFormat="1" ht="26.25" customHeight="1" x14ac:dyDescent="0.25">
      <c r="A103" s="224"/>
      <c r="B103" s="224"/>
      <c r="C103" s="67" t="s">
        <v>384</v>
      </c>
      <c r="D103" s="66">
        <f t="shared" ref="D103:F105" si="13">SUM(D108,D113)</f>
        <v>1690.8</v>
      </c>
      <c r="E103" s="66">
        <f t="shared" si="13"/>
        <v>1563.1</v>
      </c>
      <c r="F103" s="66">
        <f t="shared" si="13"/>
        <v>1563.1</v>
      </c>
      <c r="G103" s="60"/>
      <c r="H103" s="61"/>
      <c r="I103" s="61"/>
      <c r="J103" s="63">
        <f t="shared" si="9"/>
        <v>-127.70000000000005</v>
      </c>
      <c r="K103" s="63"/>
      <c r="L103" s="62"/>
      <c r="M103" s="62"/>
      <c r="N103" s="61"/>
      <c r="O103" s="61"/>
      <c r="P103" s="61">
        <f t="shared" si="10"/>
        <v>0</v>
      </c>
      <c r="Q103" s="61"/>
    </row>
    <row r="104" spans="1:17" s="41" customFormat="1" ht="15.75" customHeight="1" x14ac:dyDescent="0.25">
      <c r="A104" s="225"/>
      <c r="B104" s="224"/>
      <c r="C104" s="67" t="s">
        <v>385</v>
      </c>
      <c r="D104" s="66">
        <f t="shared" si="13"/>
        <v>1996.3</v>
      </c>
      <c r="E104" s="66">
        <f t="shared" si="13"/>
        <v>1851.5</v>
      </c>
      <c r="F104" s="66">
        <f t="shared" si="13"/>
        <v>1851.5</v>
      </c>
      <c r="G104" s="60"/>
      <c r="H104" s="63"/>
      <c r="I104" s="61"/>
      <c r="J104" s="63">
        <f t="shared" si="9"/>
        <v>-144.79999999999995</v>
      </c>
      <c r="K104" s="63"/>
      <c r="L104" s="62"/>
      <c r="M104" s="62"/>
      <c r="N104" s="61"/>
      <c r="O104" s="61"/>
      <c r="P104" s="61">
        <f t="shared" si="10"/>
        <v>0</v>
      </c>
      <c r="Q104" s="61"/>
    </row>
    <row r="105" spans="1:17" s="41" customFormat="1" ht="17.25" customHeight="1" x14ac:dyDescent="0.25">
      <c r="A105" s="225"/>
      <c r="B105" s="224"/>
      <c r="C105" s="67" t="s">
        <v>386</v>
      </c>
      <c r="D105" s="66">
        <f t="shared" si="13"/>
        <v>1464.5</v>
      </c>
      <c r="E105" s="66">
        <f t="shared" si="13"/>
        <v>1174.2</v>
      </c>
      <c r="F105" s="66">
        <f t="shared" si="13"/>
        <v>1174.2</v>
      </c>
      <c r="G105" s="60"/>
      <c r="H105" s="61"/>
      <c r="I105" s="61"/>
      <c r="J105" s="63">
        <f t="shared" si="9"/>
        <v>-290.29999999999995</v>
      </c>
      <c r="K105" s="63"/>
      <c r="L105" s="62"/>
      <c r="M105" s="62"/>
      <c r="N105" s="61"/>
      <c r="O105" s="61"/>
      <c r="P105" s="61">
        <f t="shared" si="10"/>
        <v>0</v>
      </c>
      <c r="Q105" s="61"/>
    </row>
    <row r="106" spans="1:17" s="42" customFormat="1" ht="29.25" customHeight="1" x14ac:dyDescent="0.25">
      <c r="A106" s="226" t="s">
        <v>425</v>
      </c>
      <c r="B106" s="226" t="s">
        <v>254</v>
      </c>
      <c r="C106" s="58" t="s">
        <v>382</v>
      </c>
      <c r="D106" s="59">
        <f>SUM(D107:D110)</f>
        <v>86.1</v>
      </c>
      <c r="E106" s="59">
        <f>SUM(E107:E110)</f>
        <v>86.1</v>
      </c>
      <c r="F106" s="59">
        <f t="shared" ref="F106" si="14">SUM(F107:F109)</f>
        <v>86.1</v>
      </c>
      <c r="G106" s="65"/>
      <c r="H106" s="64"/>
      <c r="I106" s="64"/>
      <c r="J106" s="63">
        <f t="shared" si="9"/>
        <v>0</v>
      </c>
      <c r="K106" s="63"/>
      <c r="L106" s="63"/>
      <c r="M106" s="63"/>
      <c r="N106" s="64"/>
      <c r="O106" s="64"/>
      <c r="P106" s="61">
        <f t="shared" si="10"/>
        <v>0</v>
      </c>
      <c r="Q106" s="64"/>
    </row>
    <row r="107" spans="1:17" s="42" customFormat="1" ht="16.5" customHeight="1" x14ac:dyDescent="0.25">
      <c r="A107" s="226"/>
      <c r="B107" s="226"/>
      <c r="C107" s="67" t="s">
        <v>383</v>
      </c>
      <c r="D107" s="66">
        <v>0</v>
      </c>
      <c r="E107" s="66">
        <v>0</v>
      </c>
      <c r="F107" s="66">
        <v>0</v>
      </c>
      <c r="G107" s="65"/>
      <c r="H107" s="64"/>
      <c r="I107" s="64"/>
      <c r="J107" s="63">
        <f t="shared" si="9"/>
        <v>0</v>
      </c>
      <c r="K107" s="63"/>
      <c r="L107" s="63"/>
      <c r="M107" s="63"/>
      <c r="N107" s="64"/>
      <c r="O107" s="64"/>
      <c r="P107" s="61">
        <f t="shared" si="10"/>
        <v>0</v>
      </c>
      <c r="Q107" s="64"/>
    </row>
    <row r="108" spans="1:17" s="42" customFormat="1" ht="26.25" customHeight="1" x14ac:dyDescent="0.25">
      <c r="A108" s="226"/>
      <c r="B108" s="226"/>
      <c r="C108" s="67" t="s">
        <v>384</v>
      </c>
      <c r="D108" s="66">
        <v>0</v>
      </c>
      <c r="E108" s="66">
        <v>0</v>
      </c>
      <c r="F108" s="66">
        <v>0</v>
      </c>
      <c r="G108" s="65"/>
      <c r="H108" s="64"/>
      <c r="I108" s="64"/>
      <c r="J108" s="63">
        <f t="shared" si="9"/>
        <v>0</v>
      </c>
      <c r="K108" s="63"/>
      <c r="L108" s="63"/>
      <c r="M108" s="63"/>
      <c r="N108" s="64"/>
      <c r="O108" s="64"/>
      <c r="P108" s="61">
        <f t="shared" si="10"/>
        <v>0</v>
      </c>
      <c r="Q108" s="64"/>
    </row>
    <row r="109" spans="1:17" s="42" customFormat="1" ht="15.75" customHeight="1" x14ac:dyDescent="0.25">
      <c r="A109" s="226"/>
      <c r="B109" s="226"/>
      <c r="C109" s="67" t="s">
        <v>385</v>
      </c>
      <c r="D109" s="66">
        <v>86.1</v>
      </c>
      <c r="E109" s="66">
        <v>86.1</v>
      </c>
      <c r="F109" s="66">
        <v>86.1</v>
      </c>
      <c r="G109" s="65"/>
      <c r="H109" s="63"/>
      <c r="I109" s="64"/>
      <c r="J109" s="63">
        <f t="shared" si="9"/>
        <v>0</v>
      </c>
      <c r="K109" s="63"/>
      <c r="L109" s="63"/>
      <c r="M109" s="63"/>
      <c r="N109" s="64"/>
      <c r="O109" s="64"/>
      <c r="P109" s="61">
        <f t="shared" si="10"/>
        <v>0</v>
      </c>
      <c r="Q109" s="64"/>
    </row>
    <row r="110" spans="1:17" s="42" customFormat="1" ht="17.25" customHeight="1" x14ac:dyDescent="0.25">
      <c r="A110" s="226"/>
      <c r="B110" s="226"/>
      <c r="C110" s="67" t="s">
        <v>386</v>
      </c>
      <c r="D110" s="66">
        <v>0</v>
      </c>
      <c r="E110" s="66">
        <v>0</v>
      </c>
      <c r="F110" s="66">
        <v>0</v>
      </c>
      <c r="G110" s="65"/>
      <c r="H110" s="64"/>
      <c r="I110" s="64"/>
      <c r="J110" s="63">
        <f t="shared" si="9"/>
        <v>0</v>
      </c>
      <c r="K110" s="63"/>
      <c r="L110" s="63"/>
      <c r="M110" s="63"/>
      <c r="N110" s="64"/>
      <c r="O110" s="64"/>
      <c r="P110" s="61">
        <f t="shared" si="10"/>
        <v>0</v>
      </c>
      <c r="Q110" s="64"/>
    </row>
    <row r="111" spans="1:17" s="43" customFormat="1" ht="29.25" customHeight="1" x14ac:dyDescent="0.25">
      <c r="A111" s="226" t="s">
        <v>426</v>
      </c>
      <c r="B111" s="225" t="s">
        <v>258</v>
      </c>
      <c r="C111" s="58" t="s">
        <v>382</v>
      </c>
      <c r="D111" s="59">
        <f>SUM(D112:D115)</f>
        <v>5065.5</v>
      </c>
      <c r="E111" s="59">
        <f>SUM(E112:E115)</f>
        <v>4502.7</v>
      </c>
      <c r="F111" s="59">
        <f>SUM(F112:F115)</f>
        <v>4502.7</v>
      </c>
      <c r="G111" s="65"/>
      <c r="H111" s="52"/>
      <c r="I111" s="52"/>
      <c r="J111" s="63">
        <f t="shared" si="9"/>
        <v>-562.80000000000018</v>
      </c>
      <c r="K111" s="63"/>
      <c r="L111" s="63"/>
      <c r="M111" s="72"/>
      <c r="N111" s="52"/>
      <c r="O111" s="52"/>
      <c r="P111" s="61">
        <f t="shared" si="10"/>
        <v>0</v>
      </c>
      <c r="Q111" s="52"/>
    </row>
    <row r="112" spans="1:17" s="43" customFormat="1" ht="16.5" customHeight="1" x14ac:dyDescent="0.25">
      <c r="A112" s="226"/>
      <c r="B112" s="225"/>
      <c r="C112" s="67" t="s">
        <v>383</v>
      </c>
      <c r="D112" s="66">
        <v>0</v>
      </c>
      <c r="E112" s="66">
        <v>0</v>
      </c>
      <c r="F112" s="66">
        <v>0</v>
      </c>
      <c r="G112" s="65"/>
      <c r="H112" s="52"/>
      <c r="I112" s="52"/>
      <c r="J112" s="63">
        <f t="shared" si="9"/>
        <v>0</v>
      </c>
      <c r="K112" s="63"/>
      <c r="L112" s="63"/>
      <c r="M112" s="72"/>
      <c r="N112" s="52"/>
      <c r="O112" s="52"/>
      <c r="P112" s="61">
        <f t="shared" si="10"/>
        <v>0</v>
      </c>
      <c r="Q112" s="52"/>
    </row>
    <row r="113" spans="1:17" s="43" customFormat="1" ht="26.25" customHeight="1" x14ac:dyDescent="0.25">
      <c r="A113" s="226"/>
      <c r="B113" s="225"/>
      <c r="C113" s="67" t="s">
        <v>384</v>
      </c>
      <c r="D113" s="66">
        <v>1690.8</v>
      </c>
      <c r="E113" s="66">
        <v>1563.1</v>
      </c>
      <c r="F113" s="66">
        <v>1563.1</v>
      </c>
      <c r="G113" s="65"/>
      <c r="H113" s="52"/>
      <c r="I113" s="52"/>
      <c r="J113" s="63">
        <f t="shared" si="9"/>
        <v>-127.70000000000005</v>
      </c>
      <c r="K113" s="63"/>
      <c r="L113" s="63"/>
      <c r="M113" s="72"/>
      <c r="N113" s="52"/>
      <c r="O113" s="52"/>
      <c r="P113" s="61">
        <f t="shared" si="10"/>
        <v>0</v>
      </c>
      <c r="Q113" s="52"/>
    </row>
    <row r="114" spans="1:17" s="43" customFormat="1" ht="15.75" customHeight="1" x14ac:dyDescent="0.25">
      <c r="A114" s="226"/>
      <c r="B114" s="228"/>
      <c r="C114" s="67" t="s">
        <v>385</v>
      </c>
      <c r="D114" s="66">
        <v>1910.2</v>
      </c>
      <c r="E114" s="66">
        <v>1765.4</v>
      </c>
      <c r="F114" s="66">
        <v>1765.4</v>
      </c>
      <c r="G114" s="65"/>
      <c r="H114" s="63"/>
      <c r="I114" s="52"/>
      <c r="J114" s="63">
        <f t="shared" si="9"/>
        <v>-144.79999999999995</v>
      </c>
      <c r="K114" s="63"/>
      <c r="L114" s="63"/>
      <c r="M114" s="72"/>
      <c r="N114" s="52"/>
      <c r="O114" s="52"/>
      <c r="P114" s="61">
        <f t="shared" si="10"/>
        <v>0</v>
      </c>
      <c r="Q114" s="52"/>
    </row>
    <row r="115" spans="1:17" s="43" customFormat="1" ht="17.25" customHeight="1" x14ac:dyDescent="0.25">
      <c r="A115" s="226"/>
      <c r="B115" s="228"/>
      <c r="C115" s="67" t="s">
        <v>386</v>
      </c>
      <c r="D115" s="66">
        <v>1464.5</v>
      </c>
      <c r="E115" s="66">
        <v>1174.2</v>
      </c>
      <c r="F115" s="66">
        <v>1174.2</v>
      </c>
      <c r="G115" s="65"/>
      <c r="H115" s="52"/>
      <c r="I115" s="52"/>
      <c r="J115" s="63">
        <f t="shared" si="9"/>
        <v>-290.29999999999995</v>
      </c>
      <c r="K115" s="63"/>
      <c r="L115" s="63"/>
      <c r="M115" s="72"/>
      <c r="N115" s="52"/>
      <c r="O115" s="52"/>
      <c r="P115" s="61">
        <f t="shared" si="10"/>
        <v>0</v>
      </c>
      <c r="Q115" s="52"/>
    </row>
    <row r="116" spans="1:17" s="43" customFormat="1" ht="29.25" customHeight="1" x14ac:dyDescent="0.25">
      <c r="A116" s="219" t="s">
        <v>427</v>
      </c>
      <c r="B116" s="220" t="s">
        <v>428</v>
      </c>
      <c r="C116" s="58" t="s">
        <v>382</v>
      </c>
      <c r="D116" s="59">
        <f>SUM(D117:D120)</f>
        <v>2013</v>
      </c>
      <c r="E116" s="59">
        <f>SUM(E117:E120)</f>
        <v>2299</v>
      </c>
      <c r="F116" s="59">
        <f>SUM(F117:F120)</f>
        <v>2299</v>
      </c>
      <c r="G116" s="65">
        <f>F116/E116*100</f>
        <v>100</v>
      </c>
      <c r="H116" s="52"/>
      <c r="I116" s="52"/>
      <c r="J116" s="63">
        <f t="shared" si="9"/>
        <v>286</v>
      </c>
      <c r="K116" s="63"/>
      <c r="L116" s="63"/>
      <c r="M116" s="72"/>
      <c r="N116" s="52"/>
      <c r="O116" s="52"/>
      <c r="P116" s="61">
        <f t="shared" si="10"/>
        <v>0</v>
      </c>
      <c r="Q116" s="52"/>
    </row>
    <row r="117" spans="1:17" s="43" customFormat="1" ht="16.5" customHeight="1" x14ac:dyDescent="0.25">
      <c r="A117" s="219"/>
      <c r="B117" s="220"/>
      <c r="C117" s="67" t="s">
        <v>383</v>
      </c>
      <c r="D117" s="66">
        <v>0</v>
      </c>
      <c r="E117" s="66">
        <v>0</v>
      </c>
      <c r="F117" s="66">
        <v>0</v>
      </c>
      <c r="G117" s="65"/>
      <c r="H117" s="52"/>
      <c r="I117" s="52"/>
      <c r="J117" s="63">
        <f t="shared" si="9"/>
        <v>0</v>
      </c>
      <c r="K117" s="63"/>
      <c r="L117" s="63"/>
      <c r="M117" s="72"/>
      <c r="N117" s="52"/>
      <c r="O117" s="52"/>
      <c r="P117" s="61">
        <f t="shared" si="10"/>
        <v>0</v>
      </c>
      <c r="Q117" s="52"/>
    </row>
    <row r="118" spans="1:17" s="43" customFormat="1" ht="26.25" customHeight="1" x14ac:dyDescent="0.25">
      <c r="A118" s="219"/>
      <c r="B118" s="220"/>
      <c r="C118" s="67" t="s">
        <v>384</v>
      </c>
      <c r="D118" s="66">
        <v>603.4</v>
      </c>
      <c r="E118" s="66">
        <v>731.1</v>
      </c>
      <c r="F118" s="66">
        <v>731.1</v>
      </c>
      <c r="G118" s="65"/>
      <c r="H118" s="52"/>
      <c r="I118" s="52"/>
      <c r="J118" s="63">
        <f t="shared" si="9"/>
        <v>127.70000000000005</v>
      </c>
      <c r="K118" s="63"/>
      <c r="L118" s="63"/>
      <c r="M118" s="72"/>
      <c r="N118" s="52"/>
      <c r="O118" s="52"/>
      <c r="P118" s="61">
        <f t="shared" si="10"/>
        <v>0</v>
      </c>
      <c r="Q118" s="52"/>
    </row>
    <row r="119" spans="1:17" s="43" customFormat="1" ht="15.75" customHeight="1" x14ac:dyDescent="0.25">
      <c r="A119" s="219"/>
      <c r="B119" s="220"/>
      <c r="C119" s="67" t="s">
        <v>385</v>
      </c>
      <c r="D119" s="66">
        <v>1378.1</v>
      </c>
      <c r="E119" s="66">
        <v>1522.9</v>
      </c>
      <c r="F119" s="66">
        <v>1522.9</v>
      </c>
      <c r="G119" s="65"/>
      <c r="H119" s="63"/>
      <c r="I119" s="52"/>
      <c r="J119" s="63">
        <f t="shared" si="9"/>
        <v>144.80000000000018</v>
      </c>
      <c r="K119" s="63"/>
      <c r="L119" s="63"/>
      <c r="M119" s="72"/>
      <c r="N119" s="52"/>
      <c r="O119" s="52"/>
      <c r="P119" s="61">
        <f t="shared" si="10"/>
        <v>0</v>
      </c>
      <c r="Q119" s="52"/>
    </row>
    <row r="120" spans="1:17" s="43" customFormat="1" ht="17.25" customHeight="1" x14ac:dyDescent="0.25">
      <c r="A120" s="219"/>
      <c r="B120" s="220"/>
      <c r="C120" s="67" t="s">
        <v>386</v>
      </c>
      <c r="D120" s="66">
        <v>31.5</v>
      </c>
      <c r="E120" s="66">
        <v>45</v>
      </c>
      <c r="F120" s="66">
        <v>45</v>
      </c>
      <c r="G120" s="65"/>
      <c r="H120" s="52"/>
      <c r="I120" s="52"/>
      <c r="J120" s="63">
        <f t="shared" si="9"/>
        <v>13.5</v>
      </c>
      <c r="K120" s="63"/>
      <c r="L120" s="63"/>
      <c r="M120" s="72"/>
      <c r="N120" s="52"/>
      <c r="O120" s="52"/>
      <c r="P120" s="61">
        <f t="shared" si="10"/>
        <v>0</v>
      </c>
      <c r="Q120" s="52"/>
    </row>
    <row r="121" spans="1:17" s="43" customFormat="1" ht="29.25" customHeight="1" x14ac:dyDescent="0.25">
      <c r="A121" s="220" t="s">
        <v>429</v>
      </c>
      <c r="B121" s="220" t="s">
        <v>430</v>
      </c>
      <c r="C121" s="58" t="s">
        <v>382</v>
      </c>
      <c r="D121" s="59">
        <f>SUM(D122:D125)</f>
        <v>1009.6</v>
      </c>
      <c r="E121" s="59">
        <f>SUM(E122:E125)</f>
        <v>8863.9</v>
      </c>
      <c r="F121" s="59">
        <f t="shared" ref="F121" si="15">SUM(F122:F124)</f>
        <v>8863.7999999999993</v>
      </c>
      <c r="G121" s="65"/>
      <c r="H121" s="52"/>
      <c r="I121" s="52"/>
      <c r="J121" s="63">
        <f t="shared" si="9"/>
        <v>7854.2999999999993</v>
      </c>
      <c r="K121" s="63"/>
      <c r="L121" s="63"/>
      <c r="M121" s="72"/>
      <c r="N121" s="52"/>
      <c r="O121" s="52"/>
      <c r="P121" s="61">
        <f t="shared" si="10"/>
        <v>0.1000000000003638</v>
      </c>
      <c r="Q121" s="52"/>
    </row>
    <row r="122" spans="1:17" s="43" customFormat="1" ht="16.5" customHeight="1" x14ac:dyDescent="0.25">
      <c r="A122" s="220"/>
      <c r="B122" s="220"/>
      <c r="C122" s="58" t="s">
        <v>383</v>
      </c>
      <c r="D122" s="66">
        <f>SUM(D127,D157,D177,D182)</f>
        <v>0</v>
      </c>
      <c r="E122" s="66">
        <f t="shared" ref="E122:F122" si="16">SUM(E127,E157,E177,E182)</f>
        <v>5433.7</v>
      </c>
      <c r="F122" s="66">
        <f t="shared" si="16"/>
        <v>5433.7</v>
      </c>
      <c r="G122" s="65"/>
      <c r="H122" s="52"/>
      <c r="I122" s="52"/>
      <c r="J122" s="63">
        <f t="shared" si="9"/>
        <v>5433.7</v>
      </c>
      <c r="K122" s="63"/>
      <c r="L122" s="63"/>
      <c r="M122" s="72"/>
      <c r="N122" s="52"/>
      <c r="O122" s="52"/>
      <c r="P122" s="61">
        <f t="shared" si="10"/>
        <v>0</v>
      </c>
      <c r="Q122" s="52"/>
    </row>
    <row r="123" spans="1:17" s="43" customFormat="1" ht="26.25" customHeight="1" x14ac:dyDescent="0.25">
      <c r="A123" s="220"/>
      <c r="B123" s="220"/>
      <c r="C123" s="58" t="s">
        <v>384</v>
      </c>
      <c r="D123" s="66">
        <f t="shared" ref="D123:F125" si="17">SUM(D128,D158,D178,D183)</f>
        <v>0</v>
      </c>
      <c r="E123" s="66">
        <f t="shared" si="17"/>
        <v>2207.1</v>
      </c>
      <c r="F123" s="66">
        <f t="shared" si="17"/>
        <v>2207.1</v>
      </c>
      <c r="G123" s="65"/>
      <c r="H123" s="52"/>
      <c r="I123" s="52"/>
      <c r="J123" s="63">
        <f t="shared" si="9"/>
        <v>2207.1</v>
      </c>
      <c r="K123" s="63"/>
      <c r="L123" s="63"/>
      <c r="M123" s="72"/>
      <c r="N123" s="52"/>
      <c r="O123" s="52"/>
      <c r="P123" s="61">
        <f t="shared" si="10"/>
        <v>0</v>
      </c>
      <c r="Q123" s="52"/>
    </row>
    <row r="124" spans="1:17" s="43" customFormat="1" ht="15.75" customHeight="1" x14ac:dyDescent="0.25">
      <c r="A124" s="220"/>
      <c r="B124" s="220"/>
      <c r="C124" s="58" t="s">
        <v>385</v>
      </c>
      <c r="D124" s="66">
        <f t="shared" si="17"/>
        <v>1009.6</v>
      </c>
      <c r="E124" s="66">
        <f t="shared" si="17"/>
        <v>1223.0999999999999</v>
      </c>
      <c r="F124" s="66">
        <f t="shared" si="17"/>
        <v>1223</v>
      </c>
      <c r="G124" s="65"/>
      <c r="H124" s="63"/>
      <c r="I124" s="52"/>
      <c r="J124" s="63">
        <f t="shared" si="9"/>
        <v>213.49999999999989</v>
      </c>
      <c r="K124" s="63"/>
      <c r="L124" s="63"/>
      <c r="M124" s="72"/>
      <c r="N124" s="52"/>
      <c r="O124" s="52"/>
      <c r="P124" s="61">
        <f t="shared" si="10"/>
        <v>9.9999999999909051E-2</v>
      </c>
      <c r="Q124" s="52"/>
    </row>
    <row r="125" spans="1:17" s="43" customFormat="1" ht="17.25" customHeight="1" x14ac:dyDescent="0.25">
      <c r="A125" s="220"/>
      <c r="B125" s="220"/>
      <c r="C125" s="58" t="s">
        <v>386</v>
      </c>
      <c r="D125" s="66">
        <f t="shared" si="17"/>
        <v>0</v>
      </c>
      <c r="E125" s="66">
        <f t="shared" si="17"/>
        <v>0</v>
      </c>
      <c r="F125" s="66">
        <f t="shared" si="17"/>
        <v>0</v>
      </c>
      <c r="G125" s="65"/>
      <c r="H125" s="52"/>
      <c r="I125" s="52"/>
      <c r="J125" s="63">
        <f t="shared" si="9"/>
        <v>0</v>
      </c>
      <c r="K125" s="63"/>
      <c r="L125" s="63"/>
      <c r="M125" s="72"/>
      <c r="N125" s="52"/>
      <c r="O125" s="52"/>
      <c r="P125" s="61">
        <f t="shared" si="10"/>
        <v>0</v>
      </c>
      <c r="Q125" s="52"/>
    </row>
    <row r="126" spans="1:17" s="43" customFormat="1" ht="29.25" customHeight="1" x14ac:dyDescent="0.25">
      <c r="A126" s="227" t="s">
        <v>431</v>
      </c>
      <c r="B126" s="227" t="s">
        <v>432</v>
      </c>
      <c r="C126" s="58" t="s">
        <v>382</v>
      </c>
      <c r="D126" s="59">
        <f>SUM(D127:D130)</f>
        <v>600.70000000000005</v>
      </c>
      <c r="E126" s="59">
        <f>SUM(E127:E130)</f>
        <v>600.69999999999993</v>
      </c>
      <c r="F126" s="59">
        <f>SUM(F127:F130)</f>
        <v>600.69999999999993</v>
      </c>
      <c r="G126" s="65">
        <f>F126/E126*100</f>
        <v>100</v>
      </c>
      <c r="H126" s="52"/>
      <c r="I126" s="52"/>
      <c r="J126" s="63">
        <f t="shared" si="9"/>
        <v>0</v>
      </c>
      <c r="K126" s="63"/>
      <c r="L126" s="63"/>
      <c r="M126" s="72"/>
      <c r="N126" s="52"/>
      <c r="O126" s="52"/>
      <c r="P126" s="61">
        <f t="shared" si="10"/>
        <v>0</v>
      </c>
      <c r="Q126" s="52"/>
    </row>
    <row r="127" spans="1:17" s="43" customFormat="1" ht="16.5" customHeight="1" x14ac:dyDescent="0.25">
      <c r="A127" s="227"/>
      <c r="B127" s="227"/>
      <c r="C127" s="67" t="s">
        <v>383</v>
      </c>
      <c r="D127" s="66">
        <f t="shared" ref="D127:F128" si="18">SUM(D132,D137,D142,D147,D152)</f>
        <v>0</v>
      </c>
      <c r="E127" s="66">
        <f t="shared" si="18"/>
        <v>0</v>
      </c>
      <c r="F127" s="66">
        <f t="shared" si="18"/>
        <v>0</v>
      </c>
      <c r="G127" s="65"/>
      <c r="H127" s="52"/>
      <c r="I127" s="52"/>
      <c r="J127" s="63">
        <f t="shared" si="9"/>
        <v>0</v>
      </c>
      <c r="K127" s="63"/>
      <c r="L127" s="63"/>
      <c r="M127" s="72"/>
      <c r="N127" s="52"/>
      <c r="O127" s="52"/>
      <c r="P127" s="61">
        <f t="shared" si="10"/>
        <v>0</v>
      </c>
      <c r="Q127" s="52"/>
    </row>
    <row r="128" spans="1:17" s="43" customFormat="1" ht="26.25" customHeight="1" x14ac:dyDescent="0.25">
      <c r="A128" s="227"/>
      <c r="B128" s="227"/>
      <c r="C128" s="67" t="s">
        <v>384</v>
      </c>
      <c r="D128" s="66">
        <f t="shared" si="18"/>
        <v>0</v>
      </c>
      <c r="E128" s="66">
        <f t="shared" si="18"/>
        <v>0</v>
      </c>
      <c r="F128" s="66">
        <f t="shared" si="18"/>
        <v>0</v>
      </c>
      <c r="G128" s="65"/>
      <c r="H128" s="52"/>
      <c r="I128" s="52"/>
      <c r="J128" s="63">
        <f t="shared" si="9"/>
        <v>0</v>
      </c>
      <c r="K128" s="63"/>
      <c r="L128" s="63"/>
      <c r="M128" s="72"/>
      <c r="N128" s="52"/>
      <c r="O128" s="52"/>
      <c r="P128" s="61">
        <f t="shared" si="10"/>
        <v>0</v>
      </c>
      <c r="Q128" s="52"/>
    </row>
    <row r="129" spans="1:17" s="43" customFormat="1" ht="15.75" customHeight="1" x14ac:dyDescent="0.25">
      <c r="A129" s="222"/>
      <c r="B129" s="222"/>
      <c r="C129" s="67" t="s">
        <v>385</v>
      </c>
      <c r="D129" s="66">
        <f t="shared" ref="D129:F130" si="19">SUM(D134,D139,D144,D149,D154)</f>
        <v>600.70000000000005</v>
      </c>
      <c r="E129" s="66">
        <f t="shared" si="19"/>
        <v>600.69999999999993</v>
      </c>
      <c r="F129" s="66">
        <f t="shared" si="19"/>
        <v>600.69999999999993</v>
      </c>
      <c r="G129" s="65"/>
      <c r="H129" s="63"/>
      <c r="I129" s="52"/>
      <c r="J129" s="63">
        <f t="shared" si="9"/>
        <v>0</v>
      </c>
      <c r="K129" s="63"/>
      <c r="L129" s="63"/>
      <c r="M129" s="72"/>
      <c r="N129" s="52"/>
      <c r="O129" s="52"/>
      <c r="P129" s="61">
        <f t="shared" si="10"/>
        <v>0</v>
      </c>
      <c r="Q129" s="52"/>
    </row>
    <row r="130" spans="1:17" s="43" customFormat="1" ht="17.25" customHeight="1" x14ac:dyDescent="0.25">
      <c r="A130" s="222"/>
      <c r="B130" s="222"/>
      <c r="C130" s="67" t="s">
        <v>386</v>
      </c>
      <c r="D130" s="66">
        <f t="shared" si="19"/>
        <v>0</v>
      </c>
      <c r="E130" s="66">
        <f t="shared" si="19"/>
        <v>0</v>
      </c>
      <c r="F130" s="66">
        <f t="shared" si="19"/>
        <v>0</v>
      </c>
      <c r="G130" s="65"/>
      <c r="H130" s="52"/>
      <c r="I130" s="52"/>
      <c r="J130" s="63">
        <f t="shared" si="9"/>
        <v>0</v>
      </c>
      <c r="K130" s="63"/>
      <c r="L130" s="63"/>
      <c r="M130" s="72"/>
      <c r="N130" s="52"/>
      <c r="O130" s="52"/>
      <c r="P130" s="61">
        <f t="shared" si="10"/>
        <v>0</v>
      </c>
      <c r="Q130" s="52"/>
    </row>
    <row r="131" spans="1:17" s="43" customFormat="1" ht="29.25" customHeight="1" x14ac:dyDescent="0.25">
      <c r="A131" s="221" t="s">
        <v>433</v>
      </c>
      <c r="B131" s="221" t="s">
        <v>271</v>
      </c>
      <c r="C131" s="58" t="s">
        <v>382</v>
      </c>
      <c r="D131" s="59">
        <f>SUM(D132:D135)</f>
        <v>555.20000000000005</v>
      </c>
      <c r="E131" s="59">
        <f>SUM(E132:E135)</f>
        <v>575.4</v>
      </c>
      <c r="F131" s="59">
        <f t="shared" ref="F131" si="20">SUM(F132:F134)</f>
        <v>575.4</v>
      </c>
      <c r="G131" s="65"/>
      <c r="H131" s="52"/>
      <c r="I131" s="52"/>
      <c r="J131" s="63">
        <f t="shared" si="9"/>
        <v>20.199999999999932</v>
      </c>
      <c r="K131" s="63"/>
      <c r="L131" s="63"/>
      <c r="M131" s="72"/>
      <c r="N131" s="52"/>
      <c r="O131" s="52"/>
      <c r="P131" s="61">
        <f t="shared" si="10"/>
        <v>0</v>
      </c>
      <c r="Q131" s="52"/>
    </row>
    <row r="132" spans="1:17" s="43" customFormat="1" ht="16.5" customHeight="1" x14ac:dyDescent="0.25">
      <c r="A132" s="221"/>
      <c r="B132" s="221"/>
      <c r="C132" s="67" t="s">
        <v>383</v>
      </c>
      <c r="D132" s="66">
        <v>0</v>
      </c>
      <c r="E132" s="66">
        <v>0</v>
      </c>
      <c r="F132" s="66">
        <v>0</v>
      </c>
      <c r="G132" s="65"/>
      <c r="H132" s="52"/>
      <c r="I132" s="52"/>
      <c r="J132" s="63">
        <f t="shared" si="9"/>
        <v>0</v>
      </c>
      <c r="K132" s="63"/>
      <c r="L132" s="63"/>
      <c r="M132" s="72"/>
      <c r="N132" s="52"/>
      <c r="O132" s="52"/>
      <c r="P132" s="61">
        <f t="shared" si="10"/>
        <v>0</v>
      </c>
      <c r="Q132" s="52"/>
    </row>
    <row r="133" spans="1:17" s="43" customFormat="1" ht="26.25" customHeight="1" x14ac:dyDescent="0.25">
      <c r="A133" s="221"/>
      <c r="B133" s="221"/>
      <c r="C133" s="67" t="s">
        <v>384</v>
      </c>
      <c r="D133" s="66">
        <v>0</v>
      </c>
      <c r="E133" s="66">
        <v>0</v>
      </c>
      <c r="F133" s="66">
        <v>0</v>
      </c>
      <c r="G133" s="65"/>
      <c r="H133" s="52"/>
      <c r="I133" s="52"/>
      <c r="J133" s="63">
        <f t="shared" si="9"/>
        <v>0</v>
      </c>
      <c r="K133" s="63"/>
      <c r="L133" s="63"/>
      <c r="M133" s="72"/>
      <c r="N133" s="52"/>
      <c r="O133" s="52"/>
      <c r="P133" s="61">
        <f t="shared" si="10"/>
        <v>0</v>
      </c>
      <c r="Q133" s="52"/>
    </row>
    <row r="134" spans="1:17" s="43" customFormat="1" ht="15.75" customHeight="1" x14ac:dyDescent="0.25">
      <c r="A134" s="222"/>
      <c r="B134" s="222"/>
      <c r="C134" s="67" t="s">
        <v>385</v>
      </c>
      <c r="D134" s="73">
        <v>555.20000000000005</v>
      </c>
      <c r="E134" s="73">
        <v>575.4</v>
      </c>
      <c r="F134" s="73">
        <v>575.4</v>
      </c>
      <c r="G134" s="65"/>
      <c r="H134" s="63"/>
      <c r="I134" s="52"/>
      <c r="J134" s="63">
        <f t="shared" si="9"/>
        <v>20.199999999999932</v>
      </c>
      <c r="K134" s="63"/>
      <c r="L134" s="63"/>
      <c r="M134" s="72"/>
      <c r="N134" s="52"/>
      <c r="O134" s="52"/>
      <c r="P134" s="61">
        <f t="shared" si="10"/>
        <v>0</v>
      </c>
      <c r="Q134" s="52"/>
    </row>
    <row r="135" spans="1:17" s="43" customFormat="1" ht="17.25" customHeight="1" x14ac:dyDescent="0.25">
      <c r="A135" s="222"/>
      <c r="B135" s="222"/>
      <c r="C135" s="67" t="s">
        <v>386</v>
      </c>
      <c r="D135" s="66">
        <v>0</v>
      </c>
      <c r="E135" s="66">
        <v>0</v>
      </c>
      <c r="F135" s="66">
        <v>0</v>
      </c>
      <c r="G135" s="65"/>
      <c r="H135" s="52"/>
      <c r="I135" s="52"/>
      <c r="J135" s="63">
        <f t="shared" si="9"/>
        <v>0</v>
      </c>
      <c r="K135" s="63"/>
      <c r="L135" s="63"/>
      <c r="M135" s="72"/>
      <c r="N135" s="52"/>
      <c r="O135" s="52"/>
      <c r="P135" s="61">
        <f t="shared" si="10"/>
        <v>0</v>
      </c>
      <c r="Q135" s="52"/>
    </row>
    <row r="136" spans="1:17" s="43" customFormat="1" ht="29.25" customHeight="1" x14ac:dyDescent="0.25">
      <c r="A136" s="221" t="s">
        <v>434</v>
      </c>
      <c r="B136" s="221" t="s">
        <v>275</v>
      </c>
      <c r="C136" s="58" t="s">
        <v>382</v>
      </c>
      <c r="D136" s="59">
        <f>SUM(D137:D140)</f>
        <v>45.5</v>
      </c>
      <c r="E136" s="59">
        <f>SUM(E137:E140)</f>
        <v>25.3</v>
      </c>
      <c r="F136" s="59">
        <f t="shared" ref="F136" si="21">SUM(F137:F139)</f>
        <v>25.3</v>
      </c>
      <c r="G136" s="65"/>
      <c r="H136" s="52"/>
      <c r="I136" s="52"/>
      <c r="J136" s="63">
        <f t="shared" ref="J136:J199" si="22">E136-D136</f>
        <v>-20.2</v>
      </c>
      <c r="K136" s="63"/>
      <c r="L136" s="63"/>
      <c r="M136" s="72"/>
      <c r="N136" s="52"/>
      <c r="O136" s="52"/>
      <c r="P136" s="61">
        <f t="shared" si="10"/>
        <v>0</v>
      </c>
      <c r="Q136" s="52"/>
    </row>
    <row r="137" spans="1:17" s="43" customFormat="1" ht="16.5" customHeight="1" x14ac:dyDescent="0.25">
      <c r="A137" s="221"/>
      <c r="B137" s="221"/>
      <c r="C137" s="67" t="s">
        <v>383</v>
      </c>
      <c r="D137" s="66">
        <v>0</v>
      </c>
      <c r="E137" s="66">
        <v>0</v>
      </c>
      <c r="F137" s="66">
        <v>0</v>
      </c>
      <c r="G137" s="65"/>
      <c r="H137" s="52"/>
      <c r="I137" s="52"/>
      <c r="J137" s="63">
        <f t="shared" si="22"/>
        <v>0</v>
      </c>
      <c r="K137" s="63"/>
      <c r="L137" s="63"/>
      <c r="M137" s="72"/>
      <c r="N137" s="52"/>
      <c r="O137" s="52"/>
      <c r="P137" s="61">
        <f t="shared" si="10"/>
        <v>0</v>
      </c>
      <c r="Q137" s="52"/>
    </row>
    <row r="138" spans="1:17" s="43" customFormat="1" ht="26.25" customHeight="1" x14ac:dyDescent="0.25">
      <c r="A138" s="221"/>
      <c r="B138" s="221"/>
      <c r="C138" s="67" t="s">
        <v>384</v>
      </c>
      <c r="D138" s="66">
        <v>0</v>
      </c>
      <c r="E138" s="66">
        <v>0</v>
      </c>
      <c r="F138" s="66">
        <v>0</v>
      </c>
      <c r="G138" s="65"/>
      <c r="H138" s="52"/>
      <c r="I138" s="52"/>
      <c r="J138" s="63">
        <f t="shared" si="22"/>
        <v>0</v>
      </c>
      <c r="K138" s="63"/>
      <c r="L138" s="63"/>
      <c r="M138" s="72"/>
      <c r="N138" s="52"/>
      <c r="O138" s="52"/>
      <c r="P138" s="61">
        <f t="shared" si="10"/>
        <v>0</v>
      </c>
      <c r="Q138" s="52"/>
    </row>
    <row r="139" spans="1:17" s="43" customFormat="1" ht="15.75" customHeight="1" x14ac:dyDescent="0.25">
      <c r="A139" s="222"/>
      <c r="B139" s="222"/>
      <c r="C139" s="67" t="s">
        <v>385</v>
      </c>
      <c r="D139" s="73">
        <v>45.5</v>
      </c>
      <c r="E139" s="73">
        <v>25.3</v>
      </c>
      <c r="F139" s="73">
        <v>25.3</v>
      </c>
      <c r="G139" s="65"/>
      <c r="H139" s="63"/>
      <c r="I139" s="52"/>
      <c r="J139" s="63">
        <f t="shared" si="22"/>
        <v>-20.2</v>
      </c>
      <c r="K139" s="63"/>
      <c r="L139" s="63"/>
      <c r="M139" s="72"/>
      <c r="N139" s="52"/>
      <c r="O139" s="52"/>
      <c r="P139" s="61">
        <f t="shared" si="10"/>
        <v>0</v>
      </c>
      <c r="Q139" s="52"/>
    </row>
    <row r="140" spans="1:17" s="43" customFormat="1" ht="17.25" customHeight="1" x14ac:dyDescent="0.25">
      <c r="A140" s="222"/>
      <c r="B140" s="222"/>
      <c r="C140" s="67" t="s">
        <v>386</v>
      </c>
      <c r="D140" s="66">
        <v>0</v>
      </c>
      <c r="E140" s="66">
        <v>0</v>
      </c>
      <c r="F140" s="66">
        <v>0</v>
      </c>
      <c r="G140" s="65"/>
      <c r="H140" s="52"/>
      <c r="I140" s="52"/>
      <c r="J140" s="63">
        <f t="shared" si="22"/>
        <v>0</v>
      </c>
      <c r="K140" s="63"/>
      <c r="L140" s="63"/>
      <c r="M140" s="72"/>
      <c r="N140" s="52"/>
      <c r="O140" s="52"/>
      <c r="P140" s="61">
        <f t="shared" si="10"/>
        <v>0</v>
      </c>
      <c r="Q140" s="52"/>
    </row>
    <row r="141" spans="1:17" s="43" customFormat="1" ht="29.25" customHeight="1" x14ac:dyDescent="0.25">
      <c r="A141" s="221" t="s">
        <v>435</v>
      </c>
      <c r="B141" s="221" t="s">
        <v>436</v>
      </c>
      <c r="C141" s="58" t="s">
        <v>382</v>
      </c>
      <c r="D141" s="59">
        <f>SUM(D142:D145)</f>
        <v>0</v>
      </c>
      <c r="E141" s="59">
        <f>SUM(E142:E145)</f>
        <v>0</v>
      </c>
      <c r="F141" s="59">
        <f t="shared" ref="F141" si="23">SUM(F142:F144)</f>
        <v>0</v>
      </c>
      <c r="G141" s="65"/>
      <c r="H141" s="52"/>
      <c r="I141" s="52"/>
      <c r="J141" s="63">
        <f t="shared" si="22"/>
        <v>0</v>
      </c>
      <c r="K141" s="63"/>
      <c r="L141" s="63"/>
      <c r="M141" s="72"/>
      <c r="N141" s="52"/>
      <c r="O141" s="52"/>
      <c r="P141" s="61">
        <f t="shared" si="10"/>
        <v>0</v>
      </c>
      <c r="Q141" s="52"/>
    </row>
    <row r="142" spans="1:17" s="43" customFormat="1" ht="16.5" customHeight="1" x14ac:dyDescent="0.25">
      <c r="A142" s="221"/>
      <c r="B142" s="221"/>
      <c r="C142" s="67" t="s">
        <v>383</v>
      </c>
      <c r="D142" s="66">
        <v>0</v>
      </c>
      <c r="E142" s="66">
        <v>0</v>
      </c>
      <c r="F142" s="66">
        <v>0</v>
      </c>
      <c r="G142" s="65"/>
      <c r="H142" s="52"/>
      <c r="I142" s="52"/>
      <c r="J142" s="63">
        <f t="shared" si="22"/>
        <v>0</v>
      </c>
      <c r="K142" s="63"/>
      <c r="L142" s="63"/>
      <c r="M142" s="72"/>
      <c r="N142" s="52"/>
      <c r="O142" s="52"/>
      <c r="P142" s="61">
        <f t="shared" si="10"/>
        <v>0</v>
      </c>
      <c r="Q142" s="52"/>
    </row>
    <row r="143" spans="1:17" s="43" customFormat="1" ht="26.25" customHeight="1" x14ac:dyDescent="0.25">
      <c r="A143" s="221"/>
      <c r="B143" s="221"/>
      <c r="C143" s="67" t="s">
        <v>384</v>
      </c>
      <c r="D143" s="66">
        <v>0</v>
      </c>
      <c r="E143" s="66">
        <v>0</v>
      </c>
      <c r="F143" s="66">
        <v>0</v>
      </c>
      <c r="G143" s="65"/>
      <c r="H143" s="52"/>
      <c r="I143" s="52"/>
      <c r="J143" s="63">
        <f t="shared" si="22"/>
        <v>0</v>
      </c>
      <c r="K143" s="63"/>
      <c r="L143" s="63"/>
      <c r="M143" s="72"/>
      <c r="N143" s="52"/>
      <c r="O143" s="52"/>
      <c r="P143" s="61">
        <f t="shared" si="10"/>
        <v>0</v>
      </c>
      <c r="Q143" s="52"/>
    </row>
    <row r="144" spans="1:17" s="43" customFormat="1" ht="15.75" customHeight="1" x14ac:dyDescent="0.25">
      <c r="A144" s="222"/>
      <c r="B144" s="222"/>
      <c r="C144" s="67" t="s">
        <v>385</v>
      </c>
      <c r="D144" s="73">
        <v>0</v>
      </c>
      <c r="E144" s="73">
        <v>0</v>
      </c>
      <c r="F144" s="73">
        <v>0</v>
      </c>
      <c r="G144" s="65"/>
      <c r="H144" s="63"/>
      <c r="I144" s="52"/>
      <c r="J144" s="63">
        <f t="shared" si="22"/>
        <v>0</v>
      </c>
      <c r="K144" s="63"/>
      <c r="L144" s="63"/>
      <c r="M144" s="72"/>
      <c r="N144" s="52"/>
      <c r="O144" s="52"/>
      <c r="P144" s="61">
        <f t="shared" si="10"/>
        <v>0</v>
      </c>
      <c r="Q144" s="52"/>
    </row>
    <row r="145" spans="1:17" s="43" customFormat="1" ht="17.25" customHeight="1" x14ac:dyDescent="0.25">
      <c r="A145" s="222"/>
      <c r="B145" s="222"/>
      <c r="C145" s="67" t="s">
        <v>386</v>
      </c>
      <c r="D145" s="66">
        <v>0</v>
      </c>
      <c r="E145" s="66">
        <v>0</v>
      </c>
      <c r="F145" s="66">
        <v>0</v>
      </c>
      <c r="G145" s="65"/>
      <c r="H145" s="52"/>
      <c r="I145" s="52"/>
      <c r="J145" s="63">
        <f t="shared" si="22"/>
        <v>0</v>
      </c>
      <c r="K145" s="63"/>
      <c r="L145" s="63"/>
      <c r="M145" s="72"/>
      <c r="N145" s="52"/>
      <c r="O145" s="52"/>
      <c r="P145" s="61">
        <f t="shared" ref="P145:P213" si="24">E145-F145</f>
        <v>0</v>
      </c>
      <c r="Q145" s="52"/>
    </row>
    <row r="146" spans="1:17" s="43" customFormat="1" ht="29.25" customHeight="1" x14ac:dyDescent="0.25">
      <c r="A146" s="221" t="s">
        <v>437</v>
      </c>
      <c r="B146" s="221" t="s">
        <v>438</v>
      </c>
      <c r="C146" s="58" t="s">
        <v>382</v>
      </c>
      <c r="D146" s="59">
        <f>SUM(D147:D150)</f>
        <v>0</v>
      </c>
      <c r="E146" s="59">
        <f>SUM(E147:E150)</f>
        <v>0</v>
      </c>
      <c r="F146" s="59">
        <f t="shared" ref="F146" si="25">SUM(F147:F149)</f>
        <v>0</v>
      </c>
      <c r="G146" s="65"/>
      <c r="H146" s="52"/>
      <c r="I146" s="52"/>
      <c r="J146" s="63">
        <f t="shared" si="22"/>
        <v>0</v>
      </c>
      <c r="K146" s="63"/>
      <c r="L146" s="63"/>
      <c r="M146" s="72"/>
      <c r="N146" s="52"/>
      <c r="O146" s="52"/>
      <c r="P146" s="61">
        <f t="shared" si="24"/>
        <v>0</v>
      </c>
      <c r="Q146" s="52"/>
    </row>
    <row r="147" spans="1:17" s="43" customFormat="1" ht="16.5" customHeight="1" x14ac:dyDescent="0.25">
      <c r="A147" s="221"/>
      <c r="B147" s="221"/>
      <c r="C147" s="67" t="s">
        <v>383</v>
      </c>
      <c r="D147" s="66">
        <v>0</v>
      </c>
      <c r="E147" s="66">
        <v>0</v>
      </c>
      <c r="F147" s="66">
        <v>0</v>
      </c>
      <c r="G147" s="65"/>
      <c r="H147" s="52"/>
      <c r="I147" s="52"/>
      <c r="J147" s="63">
        <f t="shared" si="22"/>
        <v>0</v>
      </c>
      <c r="K147" s="63"/>
      <c r="L147" s="63"/>
      <c r="M147" s="72"/>
      <c r="N147" s="52"/>
      <c r="O147" s="52"/>
      <c r="P147" s="61">
        <f t="shared" si="24"/>
        <v>0</v>
      </c>
      <c r="Q147" s="52"/>
    </row>
    <row r="148" spans="1:17" s="43" customFormat="1" ht="26.25" customHeight="1" x14ac:dyDescent="0.25">
      <c r="A148" s="221"/>
      <c r="B148" s="221"/>
      <c r="C148" s="67" t="s">
        <v>384</v>
      </c>
      <c r="D148" s="66">
        <v>0</v>
      </c>
      <c r="E148" s="66">
        <v>0</v>
      </c>
      <c r="F148" s="66">
        <v>0</v>
      </c>
      <c r="G148" s="65"/>
      <c r="H148" s="52"/>
      <c r="I148" s="52"/>
      <c r="J148" s="63">
        <f t="shared" si="22"/>
        <v>0</v>
      </c>
      <c r="K148" s="63"/>
      <c r="L148" s="63"/>
      <c r="M148" s="72"/>
      <c r="N148" s="52"/>
      <c r="O148" s="52"/>
      <c r="P148" s="61">
        <f t="shared" si="24"/>
        <v>0</v>
      </c>
      <c r="Q148" s="52"/>
    </row>
    <row r="149" spans="1:17" s="43" customFormat="1" ht="15.75" customHeight="1" x14ac:dyDescent="0.25">
      <c r="A149" s="222"/>
      <c r="B149" s="222"/>
      <c r="C149" s="67" t="s">
        <v>385</v>
      </c>
      <c r="D149" s="73">
        <v>0</v>
      </c>
      <c r="E149" s="73">
        <v>0</v>
      </c>
      <c r="F149" s="73">
        <v>0</v>
      </c>
      <c r="G149" s="65"/>
      <c r="H149" s="63"/>
      <c r="I149" s="52"/>
      <c r="J149" s="63">
        <f t="shared" si="22"/>
        <v>0</v>
      </c>
      <c r="K149" s="63"/>
      <c r="L149" s="63"/>
      <c r="M149" s="72"/>
      <c r="N149" s="52"/>
      <c r="O149" s="52"/>
      <c r="P149" s="61">
        <f t="shared" si="24"/>
        <v>0</v>
      </c>
      <c r="Q149" s="52"/>
    </row>
    <row r="150" spans="1:17" s="43" customFormat="1" ht="17.25" customHeight="1" x14ac:dyDescent="0.25">
      <c r="A150" s="222"/>
      <c r="B150" s="222"/>
      <c r="C150" s="67" t="s">
        <v>386</v>
      </c>
      <c r="D150" s="66">
        <v>0</v>
      </c>
      <c r="E150" s="66">
        <v>0</v>
      </c>
      <c r="F150" s="66">
        <v>0</v>
      </c>
      <c r="G150" s="65"/>
      <c r="H150" s="52"/>
      <c r="I150" s="52"/>
      <c r="J150" s="63">
        <f t="shared" si="22"/>
        <v>0</v>
      </c>
      <c r="K150" s="63"/>
      <c r="L150" s="63"/>
      <c r="M150" s="72"/>
      <c r="N150" s="52"/>
      <c r="O150" s="52"/>
      <c r="P150" s="61">
        <f t="shared" si="24"/>
        <v>0</v>
      </c>
      <c r="Q150" s="52"/>
    </row>
    <row r="151" spans="1:17" s="43" customFormat="1" ht="29.25" customHeight="1" x14ac:dyDescent="0.25">
      <c r="A151" s="221" t="s">
        <v>439</v>
      </c>
      <c r="B151" s="221" t="s">
        <v>440</v>
      </c>
      <c r="C151" s="58" t="s">
        <v>382</v>
      </c>
      <c r="D151" s="59">
        <f>SUM(D152:D155)</f>
        <v>0</v>
      </c>
      <c r="E151" s="59">
        <f>SUM(E152:E155)</f>
        <v>0</v>
      </c>
      <c r="F151" s="59">
        <f t="shared" ref="F151" si="26">SUM(F152:F154)</f>
        <v>0</v>
      </c>
      <c r="G151" s="65"/>
      <c r="H151" s="52"/>
      <c r="I151" s="52"/>
      <c r="J151" s="63">
        <f t="shared" si="22"/>
        <v>0</v>
      </c>
      <c r="K151" s="63"/>
      <c r="L151" s="63"/>
      <c r="M151" s="72"/>
      <c r="N151" s="52"/>
      <c r="O151" s="52"/>
      <c r="P151" s="61">
        <f t="shared" si="24"/>
        <v>0</v>
      </c>
      <c r="Q151" s="52"/>
    </row>
    <row r="152" spans="1:17" s="43" customFormat="1" ht="16.5" customHeight="1" x14ac:dyDescent="0.25">
      <c r="A152" s="221"/>
      <c r="B152" s="221"/>
      <c r="C152" s="67" t="s">
        <v>383</v>
      </c>
      <c r="D152" s="66">
        <v>0</v>
      </c>
      <c r="E152" s="66">
        <v>0</v>
      </c>
      <c r="F152" s="66">
        <v>0</v>
      </c>
      <c r="G152" s="65"/>
      <c r="H152" s="52"/>
      <c r="I152" s="52"/>
      <c r="J152" s="63">
        <f t="shared" si="22"/>
        <v>0</v>
      </c>
      <c r="K152" s="63"/>
      <c r="L152" s="63"/>
      <c r="M152" s="72"/>
      <c r="N152" s="52"/>
      <c r="O152" s="52"/>
      <c r="P152" s="61">
        <f t="shared" si="24"/>
        <v>0</v>
      </c>
      <c r="Q152" s="52"/>
    </row>
    <row r="153" spans="1:17" s="43" customFormat="1" ht="26.25" customHeight="1" x14ac:dyDescent="0.25">
      <c r="A153" s="221"/>
      <c r="B153" s="221"/>
      <c r="C153" s="67" t="s">
        <v>384</v>
      </c>
      <c r="D153" s="66">
        <v>0</v>
      </c>
      <c r="E153" s="66">
        <v>0</v>
      </c>
      <c r="F153" s="66">
        <v>0</v>
      </c>
      <c r="G153" s="65"/>
      <c r="H153" s="52"/>
      <c r="I153" s="52"/>
      <c r="J153" s="63">
        <f t="shared" si="22"/>
        <v>0</v>
      </c>
      <c r="K153" s="63"/>
      <c r="L153" s="63"/>
      <c r="M153" s="72"/>
      <c r="N153" s="52"/>
      <c r="O153" s="52"/>
      <c r="P153" s="61">
        <f t="shared" si="24"/>
        <v>0</v>
      </c>
      <c r="Q153" s="52"/>
    </row>
    <row r="154" spans="1:17" s="43" customFormat="1" ht="15.75" customHeight="1" x14ac:dyDescent="0.25">
      <c r="A154" s="222"/>
      <c r="B154" s="222"/>
      <c r="C154" s="67" t="s">
        <v>385</v>
      </c>
      <c r="D154" s="73">
        <v>0</v>
      </c>
      <c r="E154" s="73">
        <v>0</v>
      </c>
      <c r="F154" s="73">
        <v>0</v>
      </c>
      <c r="G154" s="65"/>
      <c r="H154" s="63"/>
      <c r="I154" s="52"/>
      <c r="J154" s="63">
        <f t="shared" si="22"/>
        <v>0</v>
      </c>
      <c r="K154" s="63"/>
      <c r="L154" s="63"/>
      <c r="M154" s="72"/>
      <c r="N154" s="52"/>
      <c r="O154" s="52"/>
      <c r="P154" s="61">
        <f t="shared" si="24"/>
        <v>0</v>
      </c>
      <c r="Q154" s="52"/>
    </row>
    <row r="155" spans="1:17" s="43" customFormat="1" ht="17.25" customHeight="1" x14ac:dyDescent="0.25">
      <c r="A155" s="222"/>
      <c r="B155" s="222"/>
      <c r="C155" s="67" t="s">
        <v>386</v>
      </c>
      <c r="D155" s="66">
        <v>0</v>
      </c>
      <c r="E155" s="66">
        <v>0</v>
      </c>
      <c r="F155" s="66">
        <v>0</v>
      </c>
      <c r="G155" s="65"/>
      <c r="H155" s="52"/>
      <c r="I155" s="52"/>
      <c r="J155" s="63">
        <f t="shared" si="22"/>
        <v>0</v>
      </c>
      <c r="K155" s="63"/>
      <c r="L155" s="63"/>
      <c r="M155" s="72"/>
      <c r="N155" s="52"/>
      <c r="O155" s="52"/>
      <c r="P155" s="61">
        <f t="shared" si="24"/>
        <v>0</v>
      </c>
      <c r="Q155" s="52"/>
    </row>
    <row r="156" spans="1:17" s="43" customFormat="1" ht="29.25" customHeight="1" x14ac:dyDescent="0.25">
      <c r="A156" s="227" t="s">
        <v>441</v>
      </c>
      <c r="B156" s="227" t="s">
        <v>442</v>
      </c>
      <c r="C156" s="58" t="s">
        <v>382</v>
      </c>
      <c r="D156" s="59">
        <f>SUM(D157:D160)</f>
        <v>408.9</v>
      </c>
      <c r="E156" s="59">
        <f>SUM(E157:E160)</f>
        <v>408.9</v>
      </c>
      <c r="F156" s="59">
        <f>SUM(F157:F160)</f>
        <v>408.8</v>
      </c>
      <c r="G156" s="65">
        <f>F156/E156*100</f>
        <v>99.975544142822216</v>
      </c>
      <c r="H156" s="52"/>
      <c r="I156" s="52"/>
      <c r="J156" s="63">
        <f t="shared" si="22"/>
        <v>0</v>
      </c>
      <c r="K156" s="63"/>
      <c r="L156" s="63"/>
      <c r="M156" s="72"/>
      <c r="N156" s="52"/>
      <c r="O156" s="52"/>
      <c r="P156" s="61">
        <f t="shared" si="24"/>
        <v>9.9999999999965894E-2</v>
      </c>
      <c r="Q156" s="52"/>
    </row>
    <row r="157" spans="1:17" s="43" customFormat="1" ht="16.5" customHeight="1" x14ac:dyDescent="0.25">
      <c r="A157" s="227"/>
      <c r="B157" s="227"/>
      <c r="C157" s="67" t="s">
        <v>383</v>
      </c>
      <c r="D157" s="73">
        <f>SUM(D162,D167,D172)</f>
        <v>0</v>
      </c>
      <c r="E157" s="73">
        <f>SUM(E162,E167,E172)</f>
        <v>0</v>
      </c>
      <c r="F157" s="73">
        <f>SUM(F162,F167,F172)</f>
        <v>0</v>
      </c>
      <c r="G157" s="65"/>
      <c r="H157" s="52"/>
      <c r="I157" s="52"/>
      <c r="J157" s="63">
        <f t="shared" si="22"/>
        <v>0</v>
      </c>
      <c r="K157" s="63"/>
      <c r="L157" s="63"/>
      <c r="M157" s="72"/>
      <c r="N157" s="52"/>
      <c r="O157" s="52"/>
      <c r="P157" s="61">
        <f t="shared" si="24"/>
        <v>0</v>
      </c>
      <c r="Q157" s="52"/>
    </row>
    <row r="158" spans="1:17" s="43" customFormat="1" ht="26.25" customHeight="1" x14ac:dyDescent="0.25">
      <c r="A158" s="227"/>
      <c r="B158" s="227"/>
      <c r="C158" s="67" t="s">
        <v>384</v>
      </c>
      <c r="D158" s="73">
        <f t="shared" ref="D158:F160" si="27">SUM(D163,D168,D173)</f>
        <v>0</v>
      </c>
      <c r="E158" s="73">
        <f t="shared" si="27"/>
        <v>0</v>
      </c>
      <c r="F158" s="73">
        <f t="shared" si="27"/>
        <v>0</v>
      </c>
      <c r="G158" s="65"/>
      <c r="H158" s="52"/>
      <c r="I158" s="52"/>
      <c r="J158" s="63">
        <f t="shared" si="22"/>
        <v>0</v>
      </c>
      <c r="K158" s="63"/>
      <c r="L158" s="63"/>
      <c r="M158" s="72"/>
      <c r="N158" s="52"/>
      <c r="O158" s="52"/>
      <c r="P158" s="61">
        <f t="shared" si="24"/>
        <v>0</v>
      </c>
      <c r="Q158" s="52"/>
    </row>
    <row r="159" spans="1:17" s="43" customFormat="1" ht="15.75" customHeight="1" x14ac:dyDescent="0.25">
      <c r="A159" s="222"/>
      <c r="B159" s="222"/>
      <c r="C159" s="67" t="s">
        <v>385</v>
      </c>
      <c r="D159" s="73">
        <f t="shared" si="27"/>
        <v>408.9</v>
      </c>
      <c r="E159" s="73">
        <f t="shared" si="27"/>
        <v>408.9</v>
      </c>
      <c r="F159" s="73">
        <f t="shared" si="27"/>
        <v>408.8</v>
      </c>
      <c r="G159" s="65"/>
      <c r="H159" s="63"/>
      <c r="I159" s="52"/>
      <c r="J159" s="63">
        <f t="shared" si="22"/>
        <v>0</v>
      </c>
      <c r="K159" s="63"/>
      <c r="L159" s="63"/>
      <c r="M159" s="72"/>
      <c r="N159" s="52"/>
      <c r="O159" s="52"/>
      <c r="P159" s="61">
        <f t="shared" si="24"/>
        <v>9.9999999999965894E-2</v>
      </c>
      <c r="Q159" s="52"/>
    </row>
    <row r="160" spans="1:17" s="43" customFormat="1" ht="17.25" customHeight="1" x14ac:dyDescent="0.25">
      <c r="A160" s="222"/>
      <c r="B160" s="222"/>
      <c r="C160" s="67" t="s">
        <v>386</v>
      </c>
      <c r="D160" s="73">
        <f t="shared" si="27"/>
        <v>0</v>
      </c>
      <c r="E160" s="73">
        <f t="shared" si="27"/>
        <v>0</v>
      </c>
      <c r="F160" s="73">
        <f t="shared" si="27"/>
        <v>0</v>
      </c>
      <c r="G160" s="65"/>
      <c r="H160" s="52"/>
      <c r="I160" s="52"/>
      <c r="J160" s="63">
        <f t="shared" si="22"/>
        <v>0</v>
      </c>
      <c r="K160" s="63"/>
      <c r="L160" s="63"/>
      <c r="M160" s="72"/>
      <c r="N160" s="52"/>
      <c r="O160" s="52"/>
      <c r="P160" s="61">
        <f t="shared" si="24"/>
        <v>0</v>
      </c>
      <c r="Q160" s="52"/>
    </row>
    <row r="161" spans="1:17" s="43" customFormat="1" ht="29.25" customHeight="1" x14ac:dyDescent="0.25">
      <c r="A161" s="221" t="s">
        <v>443</v>
      </c>
      <c r="B161" s="221" t="s">
        <v>444</v>
      </c>
      <c r="C161" s="58" t="s">
        <v>382</v>
      </c>
      <c r="D161" s="59">
        <f>SUM(D162:D165)</f>
        <v>351</v>
      </c>
      <c r="E161" s="59">
        <f>SUM(E162:E165)</f>
        <v>408.9</v>
      </c>
      <c r="F161" s="59">
        <f>SUM(F162:F165)</f>
        <v>408.8</v>
      </c>
      <c r="G161" s="65"/>
      <c r="H161" s="52"/>
      <c r="I161" s="52"/>
      <c r="J161" s="63">
        <f t="shared" si="22"/>
        <v>57.899999999999977</v>
      </c>
      <c r="K161" s="63"/>
      <c r="L161" s="63"/>
      <c r="M161" s="72"/>
      <c r="N161" s="52"/>
      <c r="O161" s="52"/>
      <c r="P161" s="61">
        <f t="shared" si="24"/>
        <v>9.9999999999965894E-2</v>
      </c>
      <c r="Q161" s="52"/>
    </row>
    <row r="162" spans="1:17" s="43" customFormat="1" ht="16.5" customHeight="1" x14ac:dyDescent="0.25">
      <c r="A162" s="221"/>
      <c r="B162" s="221"/>
      <c r="C162" s="67" t="s">
        <v>383</v>
      </c>
      <c r="D162" s="66">
        <v>0</v>
      </c>
      <c r="E162" s="66">
        <v>0</v>
      </c>
      <c r="F162" s="66">
        <v>0</v>
      </c>
      <c r="G162" s="65"/>
      <c r="H162" s="52"/>
      <c r="I162" s="52"/>
      <c r="J162" s="63">
        <f t="shared" si="22"/>
        <v>0</v>
      </c>
      <c r="K162" s="63"/>
      <c r="L162" s="63"/>
      <c r="M162" s="72"/>
      <c r="N162" s="52"/>
      <c r="O162" s="52"/>
      <c r="P162" s="61">
        <f t="shared" si="24"/>
        <v>0</v>
      </c>
      <c r="Q162" s="52"/>
    </row>
    <row r="163" spans="1:17" s="43" customFormat="1" ht="26.25" customHeight="1" x14ac:dyDescent="0.25">
      <c r="A163" s="221"/>
      <c r="B163" s="221"/>
      <c r="C163" s="67" t="s">
        <v>384</v>
      </c>
      <c r="D163" s="66">
        <v>0</v>
      </c>
      <c r="E163" s="66">
        <v>0</v>
      </c>
      <c r="F163" s="66">
        <v>0</v>
      </c>
      <c r="G163" s="65"/>
      <c r="H163" s="52"/>
      <c r="I163" s="52"/>
      <c r="J163" s="63">
        <f t="shared" si="22"/>
        <v>0</v>
      </c>
      <c r="K163" s="63"/>
      <c r="L163" s="63"/>
      <c r="M163" s="72"/>
      <c r="N163" s="52"/>
      <c r="O163" s="52"/>
      <c r="P163" s="61">
        <f t="shared" si="24"/>
        <v>0</v>
      </c>
      <c r="Q163" s="52"/>
    </row>
    <row r="164" spans="1:17" s="43" customFormat="1" ht="15.75" customHeight="1" x14ac:dyDescent="0.25">
      <c r="A164" s="222"/>
      <c r="B164" s="222"/>
      <c r="C164" s="67" t="s">
        <v>385</v>
      </c>
      <c r="D164" s="73">
        <v>351</v>
      </c>
      <c r="E164" s="73">
        <v>408.9</v>
      </c>
      <c r="F164" s="73">
        <v>408.8</v>
      </c>
      <c r="G164" s="65"/>
      <c r="H164" s="63"/>
      <c r="I164" s="52"/>
      <c r="J164" s="63">
        <f t="shared" si="22"/>
        <v>57.899999999999977</v>
      </c>
      <c r="K164" s="63"/>
      <c r="L164" s="63"/>
      <c r="M164" s="72"/>
      <c r="N164" s="52"/>
      <c r="O164" s="52"/>
      <c r="P164" s="61">
        <f t="shared" si="24"/>
        <v>9.9999999999965894E-2</v>
      </c>
      <c r="Q164" s="52"/>
    </row>
    <row r="165" spans="1:17" ht="17.25" customHeight="1" x14ac:dyDescent="0.25">
      <c r="A165" s="222"/>
      <c r="B165" s="222"/>
      <c r="C165" s="67" t="s">
        <v>386</v>
      </c>
      <c r="D165" s="66">
        <v>0</v>
      </c>
      <c r="E165" s="66">
        <v>0</v>
      </c>
      <c r="F165" s="66">
        <v>0</v>
      </c>
      <c r="H165" s="3"/>
      <c r="J165" s="63">
        <f t="shared" si="22"/>
        <v>0</v>
      </c>
      <c r="K165" s="63"/>
      <c r="P165" s="61">
        <f t="shared" si="24"/>
        <v>0</v>
      </c>
    </row>
    <row r="166" spans="1:17" ht="29.25" customHeight="1" x14ac:dyDescent="0.25">
      <c r="A166" s="221" t="s">
        <v>445</v>
      </c>
      <c r="B166" s="221" t="s">
        <v>446</v>
      </c>
      <c r="C166" s="58" t="s">
        <v>382</v>
      </c>
      <c r="D166" s="59">
        <f>SUM(D167:D170)</f>
        <v>57.9</v>
      </c>
      <c r="E166" s="59">
        <f>SUM(E167:E170)</f>
        <v>0</v>
      </c>
      <c r="F166" s="59">
        <f>SUM(F167:F170)</f>
        <v>0</v>
      </c>
      <c r="H166" s="3"/>
      <c r="J166" s="63">
        <f t="shared" si="22"/>
        <v>-57.9</v>
      </c>
      <c r="K166" s="63"/>
      <c r="P166" s="61">
        <f t="shared" si="24"/>
        <v>0</v>
      </c>
    </row>
    <row r="167" spans="1:17" ht="16.5" customHeight="1" x14ac:dyDescent="0.25">
      <c r="A167" s="221"/>
      <c r="B167" s="221"/>
      <c r="C167" s="67" t="s">
        <v>383</v>
      </c>
      <c r="D167" s="66">
        <v>0</v>
      </c>
      <c r="E167" s="66">
        <v>0</v>
      </c>
      <c r="F167" s="66">
        <v>0</v>
      </c>
      <c r="H167" s="3"/>
      <c r="J167" s="63">
        <f t="shared" si="22"/>
        <v>0</v>
      </c>
      <c r="K167" s="63"/>
      <c r="P167" s="61">
        <f t="shared" si="24"/>
        <v>0</v>
      </c>
    </row>
    <row r="168" spans="1:17" ht="26.25" customHeight="1" x14ac:dyDescent="0.25">
      <c r="A168" s="221"/>
      <c r="B168" s="221"/>
      <c r="C168" s="67" t="s">
        <v>384</v>
      </c>
      <c r="D168" s="66">
        <v>0</v>
      </c>
      <c r="E168" s="66">
        <v>0</v>
      </c>
      <c r="F168" s="66">
        <v>0</v>
      </c>
      <c r="H168" s="3"/>
      <c r="J168" s="63">
        <f t="shared" si="22"/>
        <v>0</v>
      </c>
      <c r="K168" s="63"/>
      <c r="P168" s="61">
        <f t="shared" si="24"/>
        <v>0</v>
      </c>
    </row>
    <row r="169" spans="1:17" ht="15.75" customHeight="1" x14ac:dyDescent="0.25">
      <c r="A169" s="222"/>
      <c r="B169" s="222"/>
      <c r="C169" s="67" t="s">
        <v>385</v>
      </c>
      <c r="D169" s="73">
        <v>57.9</v>
      </c>
      <c r="E169" s="73">
        <v>0</v>
      </c>
      <c r="F169" s="73">
        <v>0</v>
      </c>
      <c r="H169" s="63"/>
      <c r="J169" s="63">
        <f t="shared" si="22"/>
        <v>-57.9</v>
      </c>
      <c r="K169" s="63"/>
      <c r="P169" s="61">
        <f t="shared" si="24"/>
        <v>0</v>
      </c>
    </row>
    <row r="170" spans="1:17" ht="17.25" customHeight="1" x14ac:dyDescent="0.25">
      <c r="A170" s="222"/>
      <c r="B170" s="222"/>
      <c r="C170" s="67" t="s">
        <v>386</v>
      </c>
      <c r="D170" s="66">
        <v>0</v>
      </c>
      <c r="E170" s="66">
        <v>0</v>
      </c>
      <c r="F170" s="66">
        <v>0</v>
      </c>
      <c r="H170" s="3"/>
      <c r="J170" s="63">
        <f t="shared" si="22"/>
        <v>0</v>
      </c>
      <c r="K170" s="63"/>
      <c r="P170" s="61">
        <f t="shared" si="24"/>
        <v>0</v>
      </c>
    </row>
    <row r="171" spans="1:17" ht="29.25" customHeight="1" x14ac:dyDescent="0.25">
      <c r="A171" s="221" t="s">
        <v>447</v>
      </c>
      <c r="B171" s="221" t="s">
        <v>448</v>
      </c>
      <c r="C171" s="58" t="s">
        <v>382</v>
      </c>
      <c r="D171" s="59">
        <f>SUM(D172:D175)</f>
        <v>0</v>
      </c>
      <c r="E171" s="59">
        <f>SUM(E172:E175)</f>
        <v>0</v>
      </c>
      <c r="F171" s="59">
        <f>SUM(F172:F175)</f>
        <v>0</v>
      </c>
      <c r="H171" s="3"/>
      <c r="J171" s="63">
        <f t="shared" si="22"/>
        <v>0</v>
      </c>
      <c r="K171" s="63"/>
      <c r="P171" s="61">
        <f t="shared" si="24"/>
        <v>0</v>
      </c>
    </row>
    <row r="172" spans="1:17" ht="16.5" customHeight="1" x14ac:dyDescent="0.25">
      <c r="A172" s="221"/>
      <c r="B172" s="221"/>
      <c r="C172" s="67" t="s">
        <v>383</v>
      </c>
      <c r="D172" s="66">
        <v>0</v>
      </c>
      <c r="E172" s="66">
        <v>0</v>
      </c>
      <c r="F172" s="66">
        <v>0</v>
      </c>
      <c r="H172" s="3"/>
      <c r="J172" s="63">
        <f t="shared" si="22"/>
        <v>0</v>
      </c>
      <c r="K172" s="63"/>
      <c r="P172" s="61">
        <f t="shared" si="24"/>
        <v>0</v>
      </c>
    </row>
    <row r="173" spans="1:17" ht="26.25" customHeight="1" x14ac:dyDescent="0.25">
      <c r="A173" s="221"/>
      <c r="B173" s="221"/>
      <c r="C173" s="67" t="s">
        <v>384</v>
      </c>
      <c r="D173" s="66">
        <v>0</v>
      </c>
      <c r="E173" s="66">
        <v>0</v>
      </c>
      <c r="F173" s="66">
        <v>0</v>
      </c>
      <c r="H173" s="3"/>
      <c r="J173" s="63">
        <f t="shared" si="22"/>
        <v>0</v>
      </c>
      <c r="K173" s="63"/>
      <c r="P173" s="61">
        <f t="shared" si="24"/>
        <v>0</v>
      </c>
    </row>
    <row r="174" spans="1:17" ht="15.75" customHeight="1" x14ac:dyDescent="0.25">
      <c r="A174" s="222"/>
      <c r="B174" s="222"/>
      <c r="C174" s="67" t="s">
        <v>385</v>
      </c>
      <c r="D174" s="73">
        <v>0</v>
      </c>
      <c r="E174" s="73">
        <v>0</v>
      </c>
      <c r="F174" s="73">
        <v>0</v>
      </c>
      <c r="H174" s="63"/>
      <c r="J174" s="63">
        <f t="shared" si="22"/>
        <v>0</v>
      </c>
      <c r="K174" s="63"/>
      <c r="P174" s="61">
        <f t="shared" si="24"/>
        <v>0</v>
      </c>
    </row>
    <row r="175" spans="1:17" ht="17.25" customHeight="1" x14ac:dyDescent="0.25">
      <c r="A175" s="222"/>
      <c r="B175" s="222"/>
      <c r="C175" s="67" t="s">
        <v>386</v>
      </c>
      <c r="D175" s="66">
        <v>0</v>
      </c>
      <c r="E175" s="66">
        <v>0</v>
      </c>
      <c r="F175" s="66">
        <v>0</v>
      </c>
      <c r="H175" s="3"/>
      <c r="J175" s="63">
        <f t="shared" si="22"/>
        <v>0</v>
      </c>
      <c r="K175" s="63"/>
      <c r="P175" s="61">
        <f t="shared" si="24"/>
        <v>0</v>
      </c>
    </row>
    <row r="176" spans="1:17" ht="29.25" customHeight="1" x14ac:dyDescent="0.25">
      <c r="A176" s="227" t="s">
        <v>449</v>
      </c>
      <c r="B176" s="231" t="s">
        <v>450</v>
      </c>
      <c r="C176" s="58" t="s">
        <v>382</v>
      </c>
      <c r="D176" s="59">
        <f>SUM(D177:D180)</f>
        <v>0</v>
      </c>
      <c r="E176" s="59">
        <f>SUM(E177:E180)</f>
        <v>5719.7</v>
      </c>
      <c r="F176" s="59">
        <f>SUM(F177:F180)</f>
        <v>5719.7</v>
      </c>
      <c r="G176" s="65">
        <f>F176/E176*100</f>
        <v>100</v>
      </c>
      <c r="H176" s="3"/>
      <c r="J176" s="63">
        <f t="shared" si="22"/>
        <v>5719.7</v>
      </c>
      <c r="K176" s="63"/>
      <c r="P176" s="61">
        <f t="shared" ref="P176:P180" si="28">E176-F176</f>
        <v>0</v>
      </c>
    </row>
    <row r="177" spans="1:16" ht="16.5" customHeight="1" x14ac:dyDescent="0.25">
      <c r="A177" s="227"/>
      <c r="B177" s="232"/>
      <c r="C177" s="67" t="s">
        <v>383</v>
      </c>
      <c r="D177" s="66">
        <v>0</v>
      </c>
      <c r="E177" s="66">
        <v>5433.7</v>
      </c>
      <c r="F177" s="66">
        <v>5433.7</v>
      </c>
      <c r="H177" s="3"/>
      <c r="J177" s="63">
        <f t="shared" si="22"/>
        <v>5433.7</v>
      </c>
      <c r="K177" s="63"/>
      <c r="P177" s="61">
        <f t="shared" si="28"/>
        <v>0</v>
      </c>
    </row>
    <row r="178" spans="1:16" ht="26.25" customHeight="1" x14ac:dyDescent="0.25">
      <c r="A178" s="227"/>
      <c r="B178" s="232"/>
      <c r="C178" s="67" t="s">
        <v>384</v>
      </c>
      <c r="D178" s="66">
        <v>0</v>
      </c>
      <c r="E178" s="66">
        <v>286</v>
      </c>
      <c r="F178" s="66">
        <v>286</v>
      </c>
      <c r="H178" s="3"/>
      <c r="J178" s="63">
        <f t="shared" si="22"/>
        <v>286</v>
      </c>
      <c r="K178" s="63"/>
      <c r="P178" s="61">
        <f t="shared" si="28"/>
        <v>0</v>
      </c>
    </row>
    <row r="179" spans="1:16" ht="15.75" customHeight="1" x14ac:dyDescent="0.25">
      <c r="A179" s="222"/>
      <c r="B179" s="232"/>
      <c r="C179" s="67" t="s">
        <v>385</v>
      </c>
      <c r="D179" s="73">
        <v>0</v>
      </c>
      <c r="E179" s="73">
        <v>0</v>
      </c>
      <c r="F179" s="73">
        <v>0</v>
      </c>
      <c r="H179" s="3"/>
      <c r="J179" s="63">
        <f t="shared" si="22"/>
        <v>0</v>
      </c>
      <c r="K179" s="63"/>
      <c r="P179" s="61">
        <f t="shared" si="28"/>
        <v>0</v>
      </c>
    </row>
    <row r="180" spans="1:16" ht="17.25" customHeight="1" x14ac:dyDescent="0.25">
      <c r="A180" s="222"/>
      <c r="B180" s="233"/>
      <c r="C180" s="67" t="s">
        <v>386</v>
      </c>
      <c r="D180" s="66">
        <v>0</v>
      </c>
      <c r="E180" s="66">
        <v>0</v>
      </c>
      <c r="F180" s="66">
        <v>0</v>
      </c>
      <c r="H180" s="3"/>
      <c r="J180" s="63">
        <f t="shared" si="22"/>
        <v>0</v>
      </c>
      <c r="K180" s="63"/>
      <c r="P180" s="61">
        <f t="shared" si="28"/>
        <v>0</v>
      </c>
    </row>
    <row r="181" spans="1:16" ht="29.25" customHeight="1" x14ac:dyDescent="0.25">
      <c r="A181" s="227" t="s">
        <v>451</v>
      </c>
      <c r="B181" s="231" t="s">
        <v>452</v>
      </c>
      <c r="C181" s="58" t="s">
        <v>382</v>
      </c>
      <c r="D181" s="59">
        <f>SUM(D182:D185)</f>
        <v>0</v>
      </c>
      <c r="E181" s="59">
        <f>SUM(E182:E185)</f>
        <v>2134.6</v>
      </c>
      <c r="F181" s="59">
        <f>SUM(F182:F185)</f>
        <v>2134.6</v>
      </c>
      <c r="G181" s="65">
        <f>F181/E181*100</f>
        <v>100</v>
      </c>
      <c r="H181" s="3"/>
      <c r="J181" s="63">
        <f t="shared" si="22"/>
        <v>2134.6</v>
      </c>
      <c r="K181" s="63"/>
      <c r="P181" s="61">
        <f t="shared" si="24"/>
        <v>0</v>
      </c>
    </row>
    <row r="182" spans="1:16" ht="16.5" customHeight="1" x14ac:dyDescent="0.25">
      <c r="A182" s="227"/>
      <c r="B182" s="232"/>
      <c r="C182" s="67" t="s">
        <v>383</v>
      </c>
      <c r="D182" s="66">
        <v>0</v>
      </c>
      <c r="E182" s="66">
        <v>0</v>
      </c>
      <c r="F182" s="66">
        <v>0</v>
      </c>
      <c r="H182" s="3"/>
      <c r="J182" s="63">
        <f t="shared" si="22"/>
        <v>0</v>
      </c>
      <c r="K182" s="63"/>
      <c r="P182" s="61">
        <f t="shared" si="24"/>
        <v>0</v>
      </c>
    </row>
    <row r="183" spans="1:16" ht="26.25" customHeight="1" x14ac:dyDescent="0.25">
      <c r="A183" s="227"/>
      <c r="B183" s="232"/>
      <c r="C183" s="67" t="s">
        <v>384</v>
      </c>
      <c r="D183" s="66">
        <v>0</v>
      </c>
      <c r="E183" s="66">
        <v>1921.1</v>
      </c>
      <c r="F183" s="66">
        <v>1921.1</v>
      </c>
      <c r="H183" s="3"/>
      <c r="J183" s="63">
        <f t="shared" si="22"/>
        <v>1921.1</v>
      </c>
      <c r="K183" s="63"/>
      <c r="P183" s="61">
        <f t="shared" si="24"/>
        <v>0</v>
      </c>
    </row>
    <row r="184" spans="1:16" ht="15.75" customHeight="1" x14ac:dyDescent="0.25">
      <c r="A184" s="222"/>
      <c r="B184" s="232"/>
      <c r="C184" s="67" t="s">
        <v>385</v>
      </c>
      <c r="D184" s="73">
        <v>0</v>
      </c>
      <c r="E184" s="73">
        <v>213.5</v>
      </c>
      <c r="F184" s="73">
        <v>213.5</v>
      </c>
      <c r="H184" s="3"/>
      <c r="J184" s="63">
        <f t="shared" si="22"/>
        <v>213.5</v>
      </c>
      <c r="K184" s="63"/>
      <c r="P184" s="61">
        <f t="shared" si="24"/>
        <v>0</v>
      </c>
    </row>
    <row r="185" spans="1:16" ht="17.25" customHeight="1" x14ac:dyDescent="0.25">
      <c r="A185" s="222"/>
      <c r="B185" s="233"/>
      <c r="C185" s="67" t="s">
        <v>386</v>
      </c>
      <c r="D185" s="66">
        <v>0</v>
      </c>
      <c r="E185" s="66">
        <v>0</v>
      </c>
      <c r="F185" s="66">
        <v>0</v>
      </c>
      <c r="H185" s="3"/>
      <c r="J185" s="63">
        <f t="shared" si="22"/>
        <v>0</v>
      </c>
      <c r="K185" s="63"/>
      <c r="P185" s="61">
        <f t="shared" si="24"/>
        <v>0</v>
      </c>
    </row>
    <row r="186" spans="1:16" ht="29.25" customHeight="1" x14ac:dyDescent="0.25">
      <c r="A186" s="220" t="s">
        <v>453</v>
      </c>
      <c r="B186" s="220" t="s">
        <v>454</v>
      </c>
      <c r="C186" s="58" t="s">
        <v>382</v>
      </c>
      <c r="D186" s="59">
        <f>SUM(D187:D190)</f>
        <v>1914715.8000000003</v>
      </c>
      <c r="E186" s="59">
        <f>SUM(E187:E190)</f>
        <v>2225230.6</v>
      </c>
      <c r="F186" s="59">
        <f>SUM(F187:F190)</f>
        <v>2224487.5</v>
      </c>
      <c r="G186" s="65"/>
      <c r="H186" s="3"/>
      <c r="J186" s="63">
        <f t="shared" si="22"/>
        <v>310514.79999999981</v>
      </c>
      <c r="K186" s="63"/>
      <c r="P186" s="61">
        <f t="shared" si="24"/>
        <v>743.10000000009313</v>
      </c>
    </row>
    <row r="187" spans="1:16" ht="16.5" customHeight="1" x14ac:dyDescent="0.25">
      <c r="A187" s="220"/>
      <c r="B187" s="220"/>
      <c r="C187" s="58" t="s">
        <v>383</v>
      </c>
      <c r="D187" s="66">
        <f t="shared" ref="D187:F190" si="29">SUM(D192,D207,D212,D217,D222,D252,D257,D272,D277,D282,D287)</f>
        <v>28232.6</v>
      </c>
      <c r="E187" s="66">
        <f t="shared" si="29"/>
        <v>99597.7</v>
      </c>
      <c r="F187" s="66">
        <f t="shared" si="29"/>
        <v>99597.7</v>
      </c>
      <c r="G187" s="65"/>
      <c r="H187" s="3"/>
      <c r="J187" s="63">
        <f t="shared" si="22"/>
        <v>71365.100000000006</v>
      </c>
      <c r="K187" s="63"/>
      <c r="P187" s="61">
        <f t="shared" si="24"/>
        <v>0</v>
      </c>
    </row>
    <row r="188" spans="1:16" ht="26.25" customHeight="1" x14ac:dyDescent="0.25">
      <c r="A188" s="220"/>
      <c r="B188" s="220"/>
      <c r="C188" s="58" t="s">
        <v>384</v>
      </c>
      <c r="D188" s="66">
        <f t="shared" si="29"/>
        <v>1461441.7</v>
      </c>
      <c r="E188" s="66">
        <f t="shared" si="29"/>
        <v>1660895.3</v>
      </c>
      <c r="F188" s="66">
        <f t="shared" si="29"/>
        <v>1660398.6</v>
      </c>
      <c r="G188" s="65"/>
      <c r="H188" s="3"/>
      <c r="J188" s="63">
        <f t="shared" si="22"/>
        <v>199453.60000000009</v>
      </c>
      <c r="K188" s="63"/>
      <c r="P188" s="61">
        <f t="shared" si="24"/>
        <v>496.69999999995343</v>
      </c>
    </row>
    <row r="189" spans="1:16" ht="15.75" customHeight="1" x14ac:dyDescent="0.25">
      <c r="A189" s="220"/>
      <c r="B189" s="220"/>
      <c r="C189" s="58" t="s">
        <v>385</v>
      </c>
      <c r="D189" s="66">
        <f t="shared" si="29"/>
        <v>307849.90000000002</v>
      </c>
      <c r="E189" s="66">
        <f t="shared" si="29"/>
        <v>349654.5</v>
      </c>
      <c r="F189" s="66">
        <f t="shared" si="29"/>
        <v>349408.10000000003</v>
      </c>
      <c r="G189" s="65"/>
      <c r="H189" s="63"/>
      <c r="J189" s="63">
        <f t="shared" si="22"/>
        <v>41804.599999999977</v>
      </c>
      <c r="K189" s="63"/>
      <c r="P189" s="61">
        <f t="shared" si="24"/>
        <v>246.39999999996508</v>
      </c>
    </row>
    <row r="190" spans="1:16" ht="17.25" customHeight="1" x14ac:dyDescent="0.25">
      <c r="A190" s="220"/>
      <c r="B190" s="220"/>
      <c r="C190" s="58" t="s">
        <v>386</v>
      </c>
      <c r="D190" s="66">
        <f t="shared" si="29"/>
        <v>117191.6</v>
      </c>
      <c r="E190" s="66">
        <f t="shared" si="29"/>
        <v>115083.1</v>
      </c>
      <c r="F190" s="66">
        <f t="shared" si="29"/>
        <v>115083.1</v>
      </c>
      <c r="G190" s="65"/>
      <c r="H190" s="3"/>
      <c r="J190" s="63">
        <f t="shared" si="22"/>
        <v>-2108.5</v>
      </c>
      <c r="K190" s="63"/>
      <c r="P190" s="61">
        <f t="shared" si="24"/>
        <v>0</v>
      </c>
    </row>
    <row r="191" spans="1:16" ht="29.25" customHeight="1" x14ac:dyDescent="0.25">
      <c r="A191" s="220" t="s">
        <v>455</v>
      </c>
      <c r="B191" s="220" t="s">
        <v>456</v>
      </c>
      <c r="C191" s="58" t="s">
        <v>382</v>
      </c>
      <c r="D191" s="59">
        <f>SUM(D192:D195)</f>
        <v>146412</v>
      </c>
      <c r="E191" s="59">
        <f>SUM(E192:E195)</f>
        <v>146060.5</v>
      </c>
      <c r="F191" s="59">
        <f>SUM(F192:F195)</f>
        <v>146060.5</v>
      </c>
      <c r="G191" s="65">
        <f>F191/E191*100</f>
        <v>100</v>
      </c>
      <c r="H191" s="3"/>
      <c r="J191" s="63">
        <f t="shared" si="22"/>
        <v>-351.5</v>
      </c>
      <c r="K191" s="63"/>
      <c r="P191" s="61">
        <f t="shared" si="24"/>
        <v>0</v>
      </c>
    </row>
    <row r="192" spans="1:16" ht="16.5" customHeight="1" x14ac:dyDescent="0.25">
      <c r="A192" s="220"/>
      <c r="B192" s="220"/>
      <c r="C192" s="67" t="s">
        <v>383</v>
      </c>
      <c r="D192" s="66">
        <f>SUM(D197+D202)</f>
        <v>0</v>
      </c>
      <c r="E192" s="66">
        <f>SUM(E197+E202)</f>
        <v>0</v>
      </c>
      <c r="F192" s="66">
        <f>SUM(F197+F202)</f>
        <v>0</v>
      </c>
      <c r="H192" s="3"/>
      <c r="J192" s="63">
        <f t="shared" si="22"/>
        <v>0</v>
      </c>
      <c r="K192" s="63"/>
      <c r="P192" s="61">
        <f t="shared" si="24"/>
        <v>0</v>
      </c>
    </row>
    <row r="193" spans="1:16" ht="26.25" customHeight="1" x14ac:dyDescent="0.25">
      <c r="A193" s="220"/>
      <c r="B193" s="220"/>
      <c r="C193" s="67" t="s">
        <v>384</v>
      </c>
      <c r="D193" s="66">
        <f t="shared" ref="D193:F195" si="30">SUM(D198+D203)</f>
        <v>554.5</v>
      </c>
      <c r="E193" s="66">
        <f t="shared" si="30"/>
        <v>501.5</v>
      </c>
      <c r="F193" s="66">
        <f t="shared" si="30"/>
        <v>501.5</v>
      </c>
      <c r="H193" s="3"/>
      <c r="J193" s="63">
        <f t="shared" si="22"/>
        <v>-53</v>
      </c>
      <c r="K193" s="63"/>
      <c r="P193" s="61">
        <f t="shared" si="24"/>
        <v>0</v>
      </c>
    </row>
    <row r="194" spans="1:16" ht="15.75" customHeight="1" x14ac:dyDescent="0.25">
      <c r="A194" s="220"/>
      <c r="B194" s="220"/>
      <c r="C194" s="67" t="s">
        <v>385</v>
      </c>
      <c r="D194" s="66">
        <f t="shared" si="30"/>
        <v>78082.5</v>
      </c>
      <c r="E194" s="66">
        <f t="shared" si="30"/>
        <v>78811.199999999997</v>
      </c>
      <c r="F194" s="66">
        <f t="shared" si="30"/>
        <v>78811.199999999997</v>
      </c>
      <c r="H194" s="63"/>
      <c r="J194" s="63">
        <f t="shared" si="22"/>
        <v>728.69999999999709</v>
      </c>
      <c r="K194" s="63"/>
      <c r="P194" s="61">
        <f t="shared" si="24"/>
        <v>0</v>
      </c>
    </row>
    <row r="195" spans="1:16" ht="17.25" customHeight="1" x14ac:dyDescent="0.25">
      <c r="A195" s="220"/>
      <c r="B195" s="220"/>
      <c r="C195" s="67" t="s">
        <v>386</v>
      </c>
      <c r="D195" s="66">
        <f t="shared" si="30"/>
        <v>67775</v>
      </c>
      <c r="E195" s="66">
        <f t="shared" si="30"/>
        <v>66747.8</v>
      </c>
      <c r="F195" s="66">
        <f t="shared" si="30"/>
        <v>66747.8</v>
      </c>
      <c r="H195" s="3"/>
      <c r="J195" s="63">
        <f t="shared" si="22"/>
        <v>-1027.1999999999971</v>
      </c>
      <c r="K195" s="63"/>
      <c r="P195" s="61">
        <f t="shared" si="24"/>
        <v>0</v>
      </c>
    </row>
    <row r="196" spans="1:16" ht="29.25" customHeight="1" x14ac:dyDescent="0.25">
      <c r="A196" s="228" t="s">
        <v>457</v>
      </c>
      <c r="B196" s="225" t="s">
        <v>458</v>
      </c>
      <c r="C196" s="58" t="s">
        <v>382</v>
      </c>
      <c r="D196" s="59">
        <f>SUM(D197:D200)</f>
        <v>139710</v>
      </c>
      <c r="E196" s="59">
        <f>SUM(E197:E200)</f>
        <v>139358.5</v>
      </c>
      <c r="F196" s="59">
        <f>SUM(F197:F200)</f>
        <v>139358.5</v>
      </c>
      <c r="H196" s="3"/>
      <c r="J196" s="63">
        <f t="shared" si="22"/>
        <v>-351.5</v>
      </c>
      <c r="K196" s="63"/>
      <c r="P196" s="61">
        <f t="shared" si="24"/>
        <v>0</v>
      </c>
    </row>
    <row r="197" spans="1:16" ht="16.5" customHeight="1" x14ac:dyDescent="0.25">
      <c r="A197" s="228"/>
      <c r="B197" s="225"/>
      <c r="C197" s="67" t="s">
        <v>383</v>
      </c>
      <c r="D197" s="68">
        <v>0</v>
      </c>
      <c r="E197" s="66">
        <v>0</v>
      </c>
      <c r="F197" s="66">
        <v>0</v>
      </c>
      <c r="H197" s="3"/>
      <c r="J197" s="63">
        <f t="shared" si="22"/>
        <v>0</v>
      </c>
      <c r="K197" s="63"/>
      <c r="P197" s="61">
        <f t="shared" si="24"/>
        <v>0</v>
      </c>
    </row>
    <row r="198" spans="1:16" ht="26.25" customHeight="1" x14ac:dyDescent="0.25">
      <c r="A198" s="228"/>
      <c r="B198" s="225"/>
      <c r="C198" s="67" t="s">
        <v>384</v>
      </c>
      <c r="D198" s="66">
        <v>554.5</v>
      </c>
      <c r="E198" s="66">
        <v>501.5</v>
      </c>
      <c r="F198" s="66">
        <v>501.5</v>
      </c>
      <c r="H198" s="3"/>
      <c r="J198" s="63">
        <f t="shared" si="22"/>
        <v>-53</v>
      </c>
      <c r="K198" s="63"/>
      <c r="P198" s="61">
        <f t="shared" si="24"/>
        <v>0</v>
      </c>
    </row>
    <row r="199" spans="1:16" ht="15.75" customHeight="1" x14ac:dyDescent="0.25">
      <c r="A199" s="229"/>
      <c r="B199" s="223"/>
      <c r="C199" s="67" t="s">
        <v>385</v>
      </c>
      <c r="D199" s="66">
        <v>71380.5</v>
      </c>
      <c r="E199" s="66">
        <v>72109.2</v>
      </c>
      <c r="F199" s="66">
        <v>72109.2</v>
      </c>
      <c r="H199" s="63"/>
      <c r="J199" s="63">
        <f t="shared" si="22"/>
        <v>728.69999999999709</v>
      </c>
      <c r="K199" s="63"/>
      <c r="P199" s="61">
        <f t="shared" si="24"/>
        <v>0</v>
      </c>
    </row>
    <row r="200" spans="1:16" ht="17.25" customHeight="1" x14ac:dyDescent="0.25">
      <c r="A200" s="229"/>
      <c r="B200" s="223"/>
      <c r="C200" s="67" t="s">
        <v>386</v>
      </c>
      <c r="D200" s="66">
        <v>67775</v>
      </c>
      <c r="E200" s="66">
        <v>66747.8</v>
      </c>
      <c r="F200" s="66">
        <v>66747.8</v>
      </c>
      <c r="H200" s="3"/>
      <c r="J200" s="63">
        <f t="shared" ref="J200:J263" si="31">E200-D200</f>
        <v>-1027.1999999999971</v>
      </c>
      <c r="K200" s="63"/>
      <c r="P200" s="61">
        <f t="shared" si="24"/>
        <v>0</v>
      </c>
    </row>
    <row r="201" spans="1:16" ht="29.25" customHeight="1" x14ac:dyDescent="0.25">
      <c r="A201" s="228" t="s">
        <v>459</v>
      </c>
      <c r="B201" s="225" t="s">
        <v>307</v>
      </c>
      <c r="C201" s="58" t="s">
        <v>382</v>
      </c>
      <c r="D201" s="59">
        <f>SUM(D202:D205)</f>
        <v>6702</v>
      </c>
      <c r="E201" s="59">
        <f>SUM(E202:E205)</f>
        <v>6702</v>
      </c>
      <c r="F201" s="59">
        <f>SUM(F202:F205)</f>
        <v>6702</v>
      </c>
      <c r="H201" s="3"/>
      <c r="J201" s="63">
        <f t="shared" si="31"/>
        <v>0</v>
      </c>
      <c r="K201" s="63"/>
      <c r="P201" s="61">
        <f t="shared" si="24"/>
        <v>0</v>
      </c>
    </row>
    <row r="202" spans="1:16" ht="16.5" customHeight="1" x14ac:dyDescent="0.25">
      <c r="A202" s="228"/>
      <c r="B202" s="225"/>
      <c r="C202" s="67" t="s">
        <v>383</v>
      </c>
      <c r="D202" s="66">
        <v>0</v>
      </c>
      <c r="E202" s="66">
        <v>0</v>
      </c>
      <c r="F202" s="66">
        <v>0</v>
      </c>
      <c r="H202" s="3"/>
      <c r="J202" s="63">
        <f t="shared" si="31"/>
        <v>0</v>
      </c>
      <c r="K202" s="63"/>
      <c r="P202" s="61">
        <f t="shared" si="24"/>
        <v>0</v>
      </c>
    </row>
    <row r="203" spans="1:16" ht="26.25" customHeight="1" x14ac:dyDescent="0.25">
      <c r="A203" s="228"/>
      <c r="B203" s="225"/>
      <c r="C203" s="67" t="s">
        <v>384</v>
      </c>
      <c r="D203" s="66">
        <v>0</v>
      </c>
      <c r="E203" s="66">
        <v>0</v>
      </c>
      <c r="F203" s="66">
        <v>0</v>
      </c>
      <c r="H203" s="3"/>
      <c r="J203" s="63">
        <f t="shared" si="31"/>
        <v>0</v>
      </c>
      <c r="K203" s="63"/>
      <c r="P203" s="61">
        <f t="shared" si="24"/>
        <v>0</v>
      </c>
    </row>
    <row r="204" spans="1:16" ht="15.75" customHeight="1" x14ac:dyDescent="0.25">
      <c r="A204" s="229"/>
      <c r="B204" s="223"/>
      <c r="C204" s="67" t="s">
        <v>385</v>
      </c>
      <c r="D204" s="68">
        <v>6702</v>
      </c>
      <c r="E204" s="66">
        <v>6702</v>
      </c>
      <c r="F204" s="66">
        <v>6702</v>
      </c>
      <c r="H204" s="63"/>
      <c r="J204" s="63">
        <f t="shared" si="31"/>
        <v>0</v>
      </c>
      <c r="K204" s="63"/>
      <c r="P204" s="61">
        <f t="shared" si="24"/>
        <v>0</v>
      </c>
    </row>
    <row r="205" spans="1:16" ht="17.25" customHeight="1" x14ac:dyDescent="0.25">
      <c r="A205" s="229"/>
      <c r="B205" s="223"/>
      <c r="C205" s="67" t="s">
        <v>386</v>
      </c>
      <c r="D205" s="66">
        <v>0</v>
      </c>
      <c r="E205" s="66">
        <v>0</v>
      </c>
      <c r="F205" s="66">
        <v>0</v>
      </c>
      <c r="H205" s="3"/>
      <c r="J205" s="63">
        <f t="shared" si="31"/>
        <v>0</v>
      </c>
      <c r="K205" s="63"/>
      <c r="P205" s="61">
        <f t="shared" si="24"/>
        <v>0</v>
      </c>
    </row>
    <row r="206" spans="1:16" ht="29.25" customHeight="1" x14ac:dyDescent="0.25">
      <c r="A206" s="220" t="s">
        <v>460</v>
      </c>
      <c r="B206" s="220" t="s">
        <v>461</v>
      </c>
      <c r="C206" s="58" t="s">
        <v>382</v>
      </c>
      <c r="D206" s="59">
        <f>SUM(D207:D210)</f>
        <v>6944.4</v>
      </c>
      <c r="E206" s="59">
        <f>SUM(E207:E210)</f>
        <v>4949.3999999999996</v>
      </c>
      <c r="F206" s="59">
        <f>SUM(F207:F210)</f>
        <v>4460.3999999999996</v>
      </c>
      <c r="G206" s="65">
        <f>F206/E206*100</f>
        <v>90.120014547217835</v>
      </c>
      <c r="H206" s="3"/>
      <c r="J206" s="63">
        <f t="shared" si="31"/>
        <v>-1995</v>
      </c>
      <c r="K206" s="63"/>
      <c r="P206" s="61">
        <f t="shared" si="24"/>
        <v>489</v>
      </c>
    </row>
    <row r="207" spans="1:16" ht="16.5" customHeight="1" x14ac:dyDescent="0.25">
      <c r="A207" s="220"/>
      <c r="B207" s="220"/>
      <c r="C207" s="67" t="s">
        <v>383</v>
      </c>
      <c r="D207" s="66">
        <v>0</v>
      </c>
      <c r="E207" s="66">
        <v>0</v>
      </c>
      <c r="F207" s="66">
        <v>0</v>
      </c>
      <c r="H207" s="3"/>
      <c r="J207" s="63">
        <f t="shared" si="31"/>
        <v>0</v>
      </c>
      <c r="K207" s="63"/>
      <c r="P207" s="61">
        <f t="shared" si="24"/>
        <v>0</v>
      </c>
    </row>
    <row r="208" spans="1:16" ht="26.25" customHeight="1" x14ac:dyDescent="0.25">
      <c r="A208" s="220"/>
      <c r="B208" s="220"/>
      <c r="C208" s="67" t="s">
        <v>384</v>
      </c>
      <c r="D208" s="66">
        <v>6944.4</v>
      </c>
      <c r="E208" s="66">
        <v>4949.3999999999996</v>
      </c>
      <c r="F208" s="66">
        <v>4460.3999999999996</v>
      </c>
      <c r="H208" s="3"/>
      <c r="J208" s="63">
        <f t="shared" si="31"/>
        <v>-1995</v>
      </c>
      <c r="K208" s="63"/>
      <c r="P208" s="61">
        <f t="shared" si="24"/>
        <v>489</v>
      </c>
    </row>
    <row r="209" spans="1:16" ht="15.75" customHeight="1" x14ac:dyDescent="0.25">
      <c r="A209" s="220"/>
      <c r="B209" s="220"/>
      <c r="C209" s="67" t="s">
        <v>385</v>
      </c>
      <c r="D209" s="66">
        <v>0</v>
      </c>
      <c r="E209" s="66">
        <v>0</v>
      </c>
      <c r="F209" s="66">
        <v>0</v>
      </c>
      <c r="H209" s="63"/>
      <c r="J209" s="63">
        <f t="shared" si="31"/>
        <v>0</v>
      </c>
      <c r="K209" s="63"/>
      <c r="P209" s="61">
        <f t="shared" si="24"/>
        <v>0</v>
      </c>
    </row>
    <row r="210" spans="1:16" ht="17.25" customHeight="1" x14ac:dyDescent="0.25">
      <c r="A210" s="220"/>
      <c r="B210" s="220"/>
      <c r="C210" s="67" t="s">
        <v>386</v>
      </c>
      <c r="D210" s="66">
        <v>0</v>
      </c>
      <c r="E210" s="66">
        <v>0</v>
      </c>
      <c r="F210" s="66">
        <v>0</v>
      </c>
      <c r="H210" s="3"/>
      <c r="J210" s="63">
        <f t="shared" si="31"/>
        <v>0</v>
      </c>
      <c r="K210" s="63"/>
      <c r="P210" s="61">
        <f t="shared" si="24"/>
        <v>0</v>
      </c>
    </row>
    <row r="211" spans="1:16" ht="29.25" customHeight="1" x14ac:dyDescent="0.25">
      <c r="A211" s="220" t="s">
        <v>462</v>
      </c>
      <c r="B211" s="220" t="s">
        <v>463</v>
      </c>
      <c r="C211" s="58" t="s">
        <v>382</v>
      </c>
      <c r="D211" s="59">
        <f>SUM(D212:D215)</f>
        <v>1357449</v>
      </c>
      <c r="E211" s="59">
        <f>SUM(E212:E215)</f>
        <v>1515089.6</v>
      </c>
      <c r="F211" s="59">
        <f>SUM(F212:F215)</f>
        <v>1515089.6</v>
      </c>
      <c r="G211" s="65">
        <f>F211/E211*100</f>
        <v>100</v>
      </c>
      <c r="H211" s="3"/>
      <c r="J211" s="63">
        <f t="shared" si="31"/>
        <v>157640.60000000009</v>
      </c>
      <c r="K211" s="63"/>
      <c r="P211" s="61">
        <f t="shared" si="24"/>
        <v>0</v>
      </c>
    </row>
    <row r="212" spans="1:16" ht="16.5" customHeight="1" x14ac:dyDescent="0.25">
      <c r="A212" s="220"/>
      <c r="B212" s="220"/>
      <c r="C212" s="67" t="s">
        <v>383</v>
      </c>
      <c r="D212" s="66">
        <v>0</v>
      </c>
      <c r="E212" s="66">
        <v>0</v>
      </c>
      <c r="F212" s="66">
        <v>0</v>
      </c>
      <c r="H212" s="3"/>
      <c r="J212" s="63">
        <f t="shared" si="31"/>
        <v>0</v>
      </c>
      <c r="K212" s="63"/>
      <c r="P212" s="61">
        <f t="shared" si="24"/>
        <v>0</v>
      </c>
    </row>
    <row r="213" spans="1:16" ht="26.25" customHeight="1" x14ac:dyDescent="0.25">
      <c r="A213" s="220"/>
      <c r="B213" s="220"/>
      <c r="C213" s="67" t="s">
        <v>384</v>
      </c>
      <c r="D213" s="66">
        <v>1357449</v>
      </c>
      <c r="E213" s="66">
        <v>1515089.6</v>
      </c>
      <c r="F213" s="66">
        <v>1515089.6</v>
      </c>
      <c r="H213" s="3"/>
      <c r="J213" s="63">
        <f t="shared" si="31"/>
        <v>157640.60000000009</v>
      </c>
      <c r="K213" s="63"/>
      <c r="P213" s="61">
        <f t="shared" si="24"/>
        <v>0</v>
      </c>
    </row>
    <row r="214" spans="1:16" ht="15.75" customHeight="1" x14ac:dyDescent="0.25">
      <c r="A214" s="230"/>
      <c r="B214" s="230"/>
      <c r="C214" s="67" t="s">
        <v>385</v>
      </c>
      <c r="D214" s="66">
        <v>0</v>
      </c>
      <c r="E214" s="66">
        <v>0</v>
      </c>
      <c r="F214" s="66">
        <v>0</v>
      </c>
      <c r="H214" s="63"/>
      <c r="J214" s="63">
        <f t="shared" si="31"/>
        <v>0</v>
      </c>
      <c r="K214" s="63"/>
      <c r="P214" s="61">
        <f t="shared" ref="P214:P282" si="32">E214-F214</f>
        <v>0</v>
      </c>
    </row>
    <row r="215" spans="1:16" ht="17.25" customHeight="1" x14ac:dyDescent="0.25">
      <c r="A215" s="230"/>
      <c r="B215" s="230"/>
      <c r="C215" s="67" t="s">
        <v>386</v>
      </c>
      <c r="D215" s="66">
        <v>0</v>
      </c>
      <c r="E215" s="66">
        <v>0</v>
      </c>
      <c r="F215" s="66">
        <v>0</v>
      </c>
      <c r="H215" s="3"/>
      <c r="J215" s="63">
        <f t="shared" si="31"/>
        <v>0</v>
      </c>
      <c r="K215" s="63"/>
      <c r="P215" s="61">
        <f t="shared" si="32"/>
        <v>0</v>
      </c>
    </row>
    <row r="216" spans="1:16" ht="29.25" customHeight="1" x14ac:dyDescent="0.25">
      <c r="A216" s="220" t="s">
        <v>464</v>
      </c>
      <c r="B216" s="220" t="s">
        <v>465</v>
      </c>
      <c r="C216" s="58" t="s">
        <v>382</v>
      </c>
      <c r="D216" s="59">
        <f>SUM(D217:D220)</f>
        <v>0</v>
      </c>
      <c r="E216" s="59">
        <f>SUM(E217:E220)</f>
        <v>0</v>
      </c>
      <c r="F216" s="59">
        <f>SUM(F217:F220)</f>
        <v>0</v>
      </c>
      <c r="G216" s="65"/>
      <c r="H216" s="3"/>
      <c r="J216" s="63">
        <f t="shared" si="31"/>
        <v>0</v>
      </c>
      <c r="K216" s="63"/>
      <c r="P216" s="61">
        <f t="shared" si="32"/>
        <v>0</v>
      </c>
    </row>
    <row r="217" spans="1:16" ht="16.5" customHeight="1" x14ac:dyDescent="0.25">
      <c r="A217" s="220"/>
      <c r="B217" s="220"/>
      <c r="C217" s="67" t="s">
        <v>383</v>
      </c>
      <c r="D217" s="66">
        <v>0</v>
      </c>
      <c r="E217" s="66">
        <v>0</v>
      </c>
      <c r="F217" s="66">
        <v>0</v>
      </c>
      <c r="H217" s="3"/>
      <c r="J217" s="63">
        <f t="shared" si="31"/>
        <v>0</v>
      </c>
      <c r="K217" s="63"/>
      <c r="P217" s="61">
        <f t="shared" si="32"/>
        <v>0</v>
      </c>
    </row>
    <row r="218" spans="1:16" ht="26.25" customHeight="1" x14ac:dyDescent="0.25">
      <c r="A218" s="220"/>
      <c r="B218" s="220"/>
      <c r="C218" s="67" t="s">
        <v>384</v>
      </c>
      <c r="D218" s="66">
        <v>0</v>
      </c>
      <c r="E218" s="66">
        <v>0</v>
      </c>
      <c r="F218" s="66">
        <v>0</v>
      </c>
      <c r="H218" s="3"/>
      <c r="J218" s="63">
        <f t="shared" si="31"/>
        <v>0</v>
      </c>
      <c r="K218" s="63"/>
      <c r="P218" s="61">
        <f t="shared" si="32"/>
        <v>0</v>
      </c>
    </row>
    <row r="219" spans="1:16" ht="15.75" customHeight="1" x14ac:dyDescent="0.25">
      <c r="A219" s="230"/>
      <c r="B219" s="220"/>
      <c r="C219" s="67" t="s">
        <v>385</v>
      </c>
      <c r="D219" s="66">
        <v>0</v>
      </c>
      <c r="E219" s="66">
        <v>0</v>
      </c>
      <c r="F219" s="66">
        <v>0</v>
      </c>
      <c r="H219" s="63"/>
      <c r="J219" s="63">
        <f t="shared" si="31"/>
        <v>0</v>
      </c>
      <c r="K219" s="63"/>
      <c r="P219" s="61">
        <f t="shared" si="32"/>
        <v>0</v>
      </c>
    </row>
    <row r="220" spans="1:16" ht="17.25" customHeight="1" x14ac:dyDescent="0.25">
      <c r="A220" s="230"/>
      <c r="B220" s="220"/>
      <c r="C220" s="67" t="s">
        <v>386</v>
      </c>
      <c r="D220" s="66">
        <v>0</v>
      </c>
      <c r="E220" s="66">
        <v>0</v>
      </c>
      <c r="F220" s="66">
        <v>0</v>
      </c>
      <c r="H220" s="3"/>
      <c r="J220" s="63">
        <f t="shared" si="31"/>
        <v>0</v>
      </c>
      <c r="K220" s="63"/>
      <c r="P220" s="61">
        <f t="shared" si="32"/>
        <v>0</v>
      </c>
    </row>
    <row r="221" spans="1:16" ht="29.25" customHeight="1" x14ac:dyDescent="0.25">
      <c r="A221" s="220" t="s">
        <v>466</v>
      </c>
      <c r="B221" s="220" t="s">
        <v>467</v>
      </c>
      <c r="C221" s="58" t="s">
        <v>382</v>
      </c>
      <c r="D221" s="59">
        <f>SUM(D222:D225)</f>
        <v>170070.3</v>
      </c>
      <c r="E221" s="59">
        <f>SUM(E222:E225)</f>
        <v>255314.60000000003</v>
      </c>
      <c r="F221" s="59">
        <f>SUM(F222:F225)</f>
        <v>255299.20000000001</v>
      </c>
      <c r="G221" s="65">
        <f>F221/E221*100</f>
        <v>99.993968225867206</v>
      </c>
      <c r="H221" s="3"/>
      <c r="J221" s="63">
        <f t="shared" si="31"/>
        <v>85244.300000000047</v>
      </c>
      <c r="K221" s="63"/>
      <c r="P221" s="61">
        <f t="shared" si="32"/>
        <v>15.400000000023283</v>
      </c>
    </row>
    <row r="222" spans="1:16" ht="16.5" customHeight="1" x14ac:dyDescent="0.25">
      <c r="A222" s="220"/>
      <c r="B222" s="220"/>
      <c r="C222" s="67" t="s">
        <v>383</v>
      </c>
      <c r="D222" s="66">
        <f>SUM(D227,D232,D237,D242,D247)</f>
        <v>28232.6</v>
      </c>
      <c r="E222" s="66">
        <f t="shared" ref="E222:F222" si="33">SUM(E227,E232,E237,E242,E247)</f>
        <v>99597.7</v>
      </c>
      <c r="F222" s="66">
        <f t="shared" si="33"/>
        <v>99597.7</v>
      </c>
      <c r="H222" s="3"/>
      <c r="J222" s="63">
        <f t="shared" si="31"/>
        <v>71365.100000000006</v>
      </c>
      <c r="K222" s="63"/>
      <c r="P222" s="61">
        <f t="shared" si="32"/>
        <v>0</v>
      </c>
    </row>
    <row r="223" spans="1:16" ht="26.25" customHeight="1" x14ac:dyDescent="0.25">
      <c r="A223" s="220"/>
      <c r="B223" s="220"/>
      <c r="C223" s="67" t="s">
        <v>384</v>
      </c>
      <c r="D223" s="66">
        <f t="shared" ref="D223:F225" si="34">SUM(D228,D233,D238,D243,D248)</f>
        <v>11557.3</v>
      </c>
      <c r="E223" s="66">
        <f t="shared" si="34"/>
        <v>17768.400000000001</v>
      </c>
      <c r="F223" s="66">
        <f t="shared" si="34"/>
        <v>17760.7</v>
      </c>
      <c r="H223" s="3"/>
      <c r="J223" s="63">
        <f t="shared" si="31"/>
        <v>6211.1000000000022</v>
      </c>
      <c r="K223" s="63"/>
      <c r="P223" s="61">
        <f t="shared" si="32"/>
        <v>7.7000000000007276</v>
      </c>
    </row>
    <row r="224" spans="1:16" ht="15.75" customHeight="1" x14ac:dyDescent="0.25">
      <c r="A224" s="230"/>
      <c r="B224" s="220"/>
      <c r="C224" s="67" t="s">
        <v>385</v>
      </c>
      <c r="D224" s="66">
        <f t="shared" si="34"/>
        <v>81549.900000000009</v>
      </c>
      <c r="E224" s="66">
        <f t="shared" si="34"/>
        <v>90133.8</v>
      </c>
      <c r="F224" s="66">
        <f t="shared" si="34"/>
        <v>90126.1</v>
      </c>
      <c r="H224" s="63"/>
      <c r="J224" s="63">
        <f t="shared" si="31"/>
        <v>8583.8999999999942</v>
      </c>
      <c r="K224" s="63"/>
      <c r="P224" s="61">
        <f t="shared" si="32"/>
        <v>7.6999999999970896</v>
      </c>
    </row>
    <row r="225" spans="1:16" ht="17.25" customHeight="1" x14ac:dyDescent="0.25">
      <c r="A225" s="230"/>
      <c r="B225" s="220"/>
      <c r="C225" s="67" t="s">
        <v>386</v>
      </c>
      <c r="D225" s="66">
        <f t="shared" si="34"/>
        <v>48730.5</v>
      </c>
      <c r="E225" s="66">
        <f t="shared" si="34"/>
        <v>47814.7</v>
      </c>
      <c r="F225" s="66">
        <f t="shared" si="34"/>
        <v>47814.7</v>
      </c>
      <c r="H225" s="3"/>
      <c r="J225" s="63">
        <f t="shared" si="31"/>
        <v>-915.80000000000291</v>
      </c>
      <c r="K225" s="63"/>
      <c r="P225" s="61">
        <f t="shared" si="32"/>
        <v>0</v>
      </c>
    </row>
    <row r="226" spans="1:16" ht="29.25" customHeight="1" x14ac:dyDescent="0.25">
      <c r="A226" s="228" t="s">
        <v>468</v>
      </c>
      <c r="B226" s="225" t="s">
        <v>322</v>
      </c>
      <c r="C226" s="58" t="s">
        <v>382</v>
      </c>
      <c r="D226" s="59">
        <f>SUM(D227:D230)</f>
        <v>124151</v>
      </c>
      <c r="E226" s="59">
        <f>SUM(E227:E230)</f>
        <v>131804.29999999999</v>
      </c>
      <c r="F226" s="59">
        <f>SUM(F227:F230)</f>
        <v>131788.9</v>
      </c>
      <c r="H226" s="3"/>
      <c r="J226" s="63">
        <f t="shared" si="31"/>
        <v>7653.2999999999884</v>
      </c>
      <c r="K226" s="63"/>
      <c r="P226" s="61">
        <f t="shared" si="32"/>
        <v>15.399999999994179</v>
      </c>
    </row>
    <row r="227" spans="1:16" ht="16.5" customHeight="1" x14ac:dyDescent="0.25">
      <c r="A227" s="228"/>
      <c r="B227" s="225"/>
      <c r="C227" s="67" t="s">
        <v>383</v>
      </c>
      <c r="D227" s="66">
        <v>0</v>
      </c>
      <c r="E227" s="66">
        <v>0</v>
      </c>
      <c r="F227" s="66">
        <v>0</v>
      </c>
      <c r="H227" s="3"/>
      <c r="J227" s="63">
        <f t="shared" si="31"/>
        <v>0</v>
      </c>
      <c r="K227" s="63"/>
      <c r="P227" s="61">
        <f t="shared" si="32"/>
        <v>0</v>
      </c>
    </row>
    <row r="228" spans="1:16" ht="26.25" customHeight="1" x14ac:dyDescent="0.25">
      <c r="A228" s="228"/>
      <c r="B228" s="225"/>
      <c r="C228" s="67" t="s">
        <v>384</v>
      </c>
      <c r="D228" s="66">
        <f>578-0.1</f>
        <v>577.9</v>
      </c>
      <c r="E228" s="66">
        <v>540.1</v>
      </c>
      <c r="F228" s="66">
        <f>540.1-7.7</f>
        <v>532.4</v>
      </c>
      <c r="H228" s="3"/>
      <c r="J228" s="63">
        <f t="shared" si="31"/>
        <v>-37.799999999999955</v>
      </c>
      <c r="K228" s="63"/>
      <c r="P228" s="61">
        <f t="shared" si="32"/>
        <v>7.7000000000000455</v>
      </c>
    </row>
    <row r="229" spans="1:16" ht="15.75" customHeight="1" x14ac:dyDescent="0.25">
      <c r="A229" s="228"/>
      <c r="B229" s="225"/>
      <c r="C229" s="67" t="s">
        <v>385</v>
      </c>
      <c r="D229" s="66">
        <f>74842.5+0.1</f>
        <v>74842.600000000006</v>
      </c>
      <c r="E229" s="66">
        <v>83449.5</v>
      </c>
      <c r="F229" s="66">
        <f>83449.5-7.7</f>
        <v>83441.8</v>
      </c>
      <c r="H229" s="63"/>
      <c r="J229" s="63">
        <f t="shared" si="31"/>
        <v>8606.8999999999942</v>
      </c>
      <c r="K229" s="63"/>
      <c r="P229" s="61">
        <f t="shared" si="32"/>
        <v>7.6999999999970896</v>
      </c>
    </row>
    <row r="230" spans="1:16" ht="17.25" customHeight="1" x14ac:dyDescent="0.25">
      <c r="A230" s="228"/>
      <c r="B230" s="225"/>
      <c r="C230" s="67" t="s">
        <v>386</v>
      </c>
      <c r="D230" s="66">
        <v>48730.5</v>
      </c>
      <c r="E230" s="66">
        <v>47814.7</v>
      </c>
      <c r="F230" s="66">
        <v>47814.7</v>
      </c>
      <c r="H230" s="3"/>
      <c r="J230" s="63">
        <f t="shared" si="31"/>
        <v>-915.80000000000291</v>
      </c>
      <c r="K230" s="63"/>
      <c r="P230" s="61">
        <f t="shared" si="32"/>
        <v>0</v>
      </c>
    </row>
    <row r="231" spans="1:16" ht="29.25" customHeight="1" x14ac:dyDescent="0.25">
      <c r="A231" s="228" t="s">
        <v>469</v>
      </c>
      <c r="B231" s="225" t="s">
        <v>326</v>
      </c>
      <c r="C231" s="58" t="s">
        <v>382</v>
      </c>
      <c r="D231" s="59">
        <f>SUM(D232:D235)</f>
        <v>6311.2</v>
      </c>
      <c r="E231" s="59">
        <f>SUM(E232:E235)</f>
        <v>6311.2</v>
      </c>
      <c r="F231" s="59">
        <f>SUM(F232:F235)</f>
        <v>6311.2</v>
      </c>
      <c r="H231" s="3"/>
      <c r="J231" s="63">
        <f t="shared" si="31"/>
        <v>0</v>
      </c>
      <c r="K231" s="63"/>
      <c r="P231" s="61">
        <f t="shared" si="32"/>
        <v>0</v>
      </c>
    </row>
    <row r="232" spans="1:16" ht="16.5" customHeight="1" x14ac:dyDescent="0.25">
      <c r="A232" s="228"/>
      <c r="B232" s="225"/>
      <c r="C232" s="67" t="s">
        <v>383</v>
      </c>
      <c r="D232" s="66">
        <v>0</v>
      </c>
      <c r="E232" s="66">
        <v>0</v>
      </c>
      <c r="F232" s="66">
        <v>0</v>
      </c>
      <c r="H232" s="3"/>
      <c r="J232" s="63">
        <f t="shared" si="31"/>
        <v>0</v>
      </c>
      <c r="K232" s="63"/>
      <c r="P232" s="61">
        <f t="shared" si="32"/>
        <v>0</v>
      </c>
    </row>
    <row r="233" spans="1:16" ht="26.25" customHeight="1" x14ac:dyDescent="0.25">
      <c r="A233" s="228"/>
      <c r="B233" s="225"/>
      <c r="C233" s="67" t="s">
        <v>384</v>
      </c>
      <c r="D233" s="66">
        <v>0</v>
      </c>
      <c r="E233" s="66">
        <v>0</v>
      </c>
      <c r="F233" s="66">
        <v>0</v>
      </c>
      <c r="H233" s="3"/>
      <c r="J233" s="63">
        <f t="shared" si="31"/>
        <v>0</v>
      </c>
      <c r="K233" s="63"/>
      <c r="P233" s="61">
        <f t="shared" si="32"/>
        <v>0</v>
      </c>
    </row>
    <row r="234" spans="1:16" ht="15.75" customHeight="1" x14ac:dyDescent="0.25">
      <c r="A234" s="228"/>
      <c r="B234" s="225"/>
      <c r="C234" s="67" t="s">
        <v>385</v>
      </c>
      <c r="D234" s="66">
        <v>6311.2</v>
      </c>
      <c r="E234" s="66">
        <v>6311.2</v>
      </c>
      <c r="F234" s="66">
        <v>6311.2</v>
      </c>
      <c r="H234" s="63"/>
      <c r="J234" s="63">
        <f t="shared" si="31"/>
        <v>0</v>
      </c>
      <c r="K234" s="63"/>
      <c r="P234" s="61">
        <f t="shared" si="32"/>
        <v>0</v>
      </c>
    </row>
    <row r="235" spans="1:16" ht="17.25" customHeight="1" x14ac:dyDescent="0.25">
      <c r="A235" s="228"/>
      <c r="B235" s="225"/>
      <c r="C235" s="67" t="s">
        <v>386</v>
      </c>
      <c r="D235" s="66">
        <v>0</v>
      </c>
      <c r="E235" s="66">
        <v>0</v>
      </c>
      <c r="F235" s="66">
        <v>0</v>
      </c>
      <c r="H235" s="3"/>
      <c r="J235" s="63">
        <f t="shared" si="31"/>
        <v>0</v>
      </c>
      <c r="K235" s="63"/>
      <c r="P235" s="61">
        <f t="shared" si="32"/>
        <v>0</v>
      </c>
    </row>
    <row r="236" spans="1:16" ht="29.25" customHeight="1" x14ac:dyDescent="0.25">
      <c r="A236" s="228" t="s">
        <v>470</v>
      </c>
      <c r="B236" s="225" t="s">
        <v>330</v>
      </c>
      <c r="C236" s="58" t="s">
        <v>382</v>
      </c>
      <c r="D236" s="59">
        <f>SUM(D237:D240)</f>
        <v>0</v>
      </c>
      <c r="E236" s="59">
        <f>SUM(E237:E240)</f>
        <v>79112</v>
      </c>
      <c r="F236" s="59">
        <f>SUM(F237:F240)</f>
        <v>79112</v>
      </c>
      <c r="H236" s="3"/>
      <c r="J236" s="63">
        <f t="shared" si="31"/>
        <v>79112</v>
      </c>
      <c r="K236" s="63"/>
      <c r="P236" s="61">
        <f t="shared" si="32"/>
        <v>0</v>
      </c>
    </row>
    <row r="237" spans="1:16" ht="16.5" customHeight="1" x14ac:dyDescent="0.25">
      <c r="A237" s="228"/>
      <c r="B237" s="225"/>
      <c r="C237" s="67" t="s">
        <v>383</v>
      </c>
      <c r="D237" s="66">
        <v>0</v>
      </c>
      <c r="E237" s="66">
        <v>72293.2</v>
      </c>
      <c r="F237" s="66">
        <v>72293.2</v>
      </c>
      <c r="H237" s="3"/>
      <c r="J237" s="63">
        <f t="shared" si="31"/>
        <v>72293.2</v>
      </c>
      <c r="K237" s="63"/>
      <c r="P237" s="61">
        <f t="shared" si="32"/>
        <v>0</v>
      </c>
    </row>
    <row r="238" spans="1:16" ht="26.25" customHeight="1" x14ac:dyDescent="0.25">
      <c r="A238" s="228"/>
      <c r="B238" s="225"/>
      <c r="C238" s="67" t="s">
        <v>384</v>
      </c>
      <c r="D238" s="66">
        <v>0</v>
      </c>
      <c r="E238" s="66">
        <v>6818.8</v>
      </c>
      <c r="F238" s="66">
        <v>6818.8</v>
      </c>
      <c r="H238" s="3"/>
      <c r="J238" s="63">
        <f t="shared" si="31"/>
        <v>6818.8</v>
      </c>
      <c r="K238" s="63"/>
      <c r="P238" s="61">
        <f t="shared" si="32"/>
        <v>0</v>
      </c>
    </row>
    <row r="239" spans="1:16" ht="15.75" customHeight="1" x14ac:dyDescent="0.25">
      <c r="A239" s="228"/>
      <c r="B239" s="225"/>
      <c r="C239" s="67" t="s">
        <v>385</v>
      </c>
      <c r="D239" s="66">
        <v>0</v>
      </c>
      <c r="E239" s="66">
        <v>0</v>
      </c>
      <c r="F239" s="66">
        <v>0</v>
      </c>
      <c r="H239" s="63"/>
      <c r="J239" s="63">
        <f t="shared" si="31"/>
        <v>0</v>
      </c>
      <c r="K239" s="63"/>
      <c r="P239" s="61">
        <f t="shared" si="32"/>
        <v>0</v>
      </c>
    </row>
    <row r="240" spans="1:16" ht="17.25" customHeight="1" x14ac:dyDescent="0.25">
      <c r="A240" s="228"/>
      <c r="B240" s="225"/>
      <c r="C240" s="67" t="s">
        <v>386</v>
      </c>
      <c r="D240" s="66">
        <v>0</v>
      </c>
      <c r="E240" s="66">
        <v>0</v>
      </c>
      <c r="F240" s="66">
        <v>0</v>
      </c>
      <c r="H240" s="3"/>
      <c r="J240" s="63">
        <f t="shared" si="31"/>
        <v>0</v>
      </c>
      <c r="K240" s="63"/>
      <c r="P240" s="61">
        <f t="shared" si="32"/>
        <v>0</v>
      </c>
    </row>
    <row r="241" spans="1:16" ht="29.25" customHeight="1" x14ac:dyDescent="0.25">
      <c r="A241" s="228" t="s">
        <v>471</v>
      </c>
      <c r="B241" s="225" t="s">
        <v>334</v>
      </c>
      <c r="C241" s="58" t="s">
        <v>382</v>
      </c>
      <c r="D241" s="59">
        <f>SUM(D242:D245)</f>
        <v>39608.1</v>
      </c>
      <c r="E241" s="59">
        <f>SUM(E242:E245)</f>
        <v>37308.1</v>
      </c>
      <c r="F241" s="59">
        <f>SUM(F242:F245)</f>
        <v>37308.1</v>
      </c>
      <c r="H241" s="3"/>
      <c r="J241" s="63">
        <f t="shared" si="31"/>
        <v>-2300</v>
      </c>
      <c r="K241" s="63"/>
      <c r="P241" s="61">
        <f t="shared" ref="P241:P245" si="35">E241-F241</f>
        <v>0</v>
      </c>
    </row>
    <row r="242" spans="1:16" ht="16.5" customHeight="1" x14ac:dyDescent="0.25">
      <c r="A242" s="228"/>
      <c r="B242" s="225"/>
      <c r="C242" s="67" t="s">
        <v>383</v>
      </c>
      <c r="D242" s="66">
        <v>28232.6</v>
      </c>
      <c r="E242" s="66">
        <v>26593.200000000001</v>
      </c>
      <c r="F242" s="66">
        <v>26593.200000000001</v>
      </c>
      <c r="H242" s="3"/>
      <c r="J242" s="63">
        <f t="shared" si="31"/>
        <v>-1639.3999999999978</v>
      </c>
      <c r="K242" s="63"/>
      <c r="P242" s="61">
        <f t="shared" si="35"/>
        <v>0</v>
      </c>
    </row>
    <row r="243" spans="1:16" ht="26.25" customHeight="1" x14ac:dyDescent="0.25">
      <c r="A243" s="228"/>
      <c r="B243" s="225"/>
      <c r="C243" s="67" t="s">
        <v>384</v>
      </c>
      <c r="D243" s="66">
        <v>10979.4</v>
      </c>
      <c r="E243" s="66">
        <v>10341.799999999999</v>
      </c>
      <c r="F243" s="66">
        <v>10341.799999999999</v>
      </c>
      <c r="H243" s="3"/>
      <c r="J243" s="63">
        <f t="shared" si="31"/>
        <v>-637.60000000000036</v>
      </c>
      <c r="K243" s="63"/>
      <c r="P243" s="61">
        <f t="shared" si="35"/>
        <v>0</v>
      </c>
    </row>
    <row r="244" spans="1:16" ht="15.75" customHeight="1" x14ac:dyDescent="0.25">
      <c r="A244" s="228"/>
      <c r="B244" s="225"/>
      <c r="C244" s="67" t="s">
        <v>385</v>
      </c>
      <c r="D244" s="66">
        <v>396.1</v>
      </c>
      <c r="E244" s="66">
        <v>373.1</v>
      </c>
      <c r="F244" s="66">
        <v>373.1</v>
      </c>
      <c r="H244" s="63"/>
      <c r="J244" s="63">
        <f t="shared" si="31"/>
        <v>-23</v>
      </c>
      <c r="K244" s="63"/>
      <c r="P244" s="61">
        <f t="shared" si="35"/>
        <v>0</v>
      </c>
    </row>
    <row r="245" spans="1:16" ht="17.25" customHeight="1" x14ac:dyDescent="0.25">
      <c r="A245" s="228"/>
      <c r="B245" s="225"/>
      <c r="C245" s="67" t="s">
        <v>386</v>
      </c>
      <c r="D245" s="66">
        <v>0</v>
      </c>
      <c r="E245" s="66">
        <v>0</v>
      </c>
      <c r="F245" s="66">
        <v>0</v>
      </c>
      <c r="H245" s="3"/>
      <c r="J245" s="63">
        <f t="shared" si="31"/>
        <v>0</v>
      </c>
      <c r="K245" s="63"/>
      <c r="P245" s="61">
        <f t="shared" si="35"/>
        <v>0</v>
      </c>
    </row>
    <row r="246" spans="1:16" ht="29.25" customHeight="1" x14ac:dyDescent="0.25">
      <c r="A246" s="228" t="s">
        <v>472</v>
      </c>
      <c r="B246" s="225" t="s">
        <v>473</v>
      </c>
      <c r="C246" s="58" t="s">
        <v>382</v>
      </c>
      <c r="D246" s="59">
        <f>SUM(D247:D250)</f>
        <v>0</v>
      </c>
      <c r="E246" s="59">
        <f>SUM(E247:E250)</f>
        <v>779</v>
      </c>
      <c r="F246" s="59">
        <f>SUM(F247:F250)</f>
        <v>779</v>
      </c>
      <c r="H246" s="3"/>
      <c r="J246" s="63">
        <f t="shared" si="31"/>
        <v>779</v>
      </c>
      <c r="K246" s="63"/>
      <c r="P246" s="61">
        <f t="shared" si="32"/>
        <v>0</v>
      </c>
    </row>
    <row r="247" spans="1:16" ht="16.5" customHeight="1" x14ac:dyDescent="0.25">
      <c r="A247" s="228"/>
      <c r="B247" s="225"/>
      <c r="C247" s="67" t="s">
        <v>383</v>
      </c>
      <c r="D247" s="66">
        <v>0</v>
      </c>
      <c r="E247" s="66">
        <v>711.3</v>
      </c>
      <c r="F247" s="66">
        <v>711.3</v>
      </c>
      <c r="H247" s="3"/>
      <c r="J247" s="63">
        <f t="shared" si="31"/>
        <v>711.3</v>
      </c>
      <c r="K247" s="63"/>
      <c r="P247" s="61">
        <f t="shared" si="32"/>
        <v>0</v>
      </c>
    </row>
    <row r="248" spans="1:16" ht="26.25" customHeight="1" x14ac:dyDescent="0.25">
      <c r="A248" s="228"/>
      <c r="B248" s="225"/>
      <c r="C248" s="67" t="s">
        <v>384</v>
      </c>
      <c r="D248" s="66">
        <v>0</v>
      </c>
      <c r="E248" s="66">
        <v>67.7</v>
      </c>
      <c r="F248" s="66">
        <v>67.7</v>
      </c>
      <c r="H248" s="3"/>
      <c r="J248" s="63">
        <f t="shared" si="31"/>
        <v>67.7</v>
      </c>
      <c r="K248" s="63"/>
      <c r="P248" s="61">
        <f t="shared" si="32"/>
        <v>0</v>
      </c>
    </row>
    <row r="249" spans="1:16" ht="15.75" customHeight="1" x14ac:dyDescent="0.25">
      <c r="A249" s="228"/>
      <c r="B249" s="225"/>
      <c r="C249" s="67" t="s">
        <v>385</v>
      </c>
      <c r="D249" s="66">
        <v>0</v>
      </c>
      <c r="E249" s="66">
        <v>0</v>
      </c>
      <c r="F249" s="66">
        <v>0</v>
      </c>
      <c r="H249" s="63"/>
      <c r="J249" s="63">
        <f t="shared" si="31"/>
        <v>0</v>
      </c>
      <c r="K249" s="63"/>
      <c r="P249" s="61">
        <f t="shared" si="32"/>
        <v>0</v>
      </c>
    </row>
    <row r="250" spans="1:16" ht="17.25" customHeight="1" x14ac:dyDescent="0.25">
      <c r="A250" s="228"/>
      <c r="B250" s="225"/>
      <c r="C250" s="67" t="s">
        <v>386</v>
      </c>
      <c r="D250" s="66">
        <v>0</v>
      </c>
      <c r="E250" s="66">
        <v>0</v>
      </c>
      <c r="F250" s="66">
        <v>0</v>
      </c>
      <c r="H250" s="3"/>
      <c r="J250" s="63">
        <f t="shared" si="31"/>
        <v>0</v>
      </c>
      <c r="K250" s="63"/>
      <c r="P250" s="61">
        <f t="shared" si="32"/>
        <v>0</v>
      </c>
    </row>
    <row r="251" spans="1:16" ht="29.25" customHeight="1" x14ac:dyDescent="0.25">
      <c r="A251" s="220" t="s">
        <v>474</v>
      </c>
      <c r="B251" s="220" t="s">
        <v>475</v>
      </c>
      <c r="C251" s="58" t="s">
        <v>382</v>
      </c>
      <c r="D251" s="59">
        <f>SUM(D252:D255)</f>
        <v>85763.400000000009</v>
      </c>
      <c r="E251" s="59">
        <f>SUM(E252:E255)</f>
        <v>123796.6</v>
      </c>
      <c r="F251" s="59">
        <f>SUM(F252:F255)</f>
        <v>123796.6</v>
      </c>
      <c r="G251" s="65">
        <f>F251/E251*100</f>
        <v>100</v>
      </c>
      <c r="H251" s="3"/>
      <c r="J251" s="63">
        <f t="shared" si="31"/>
        <v>38033.199999999997</v>
      </c>
      <c r="K251" s="63"/>
      <c r="P251" s="61">
        <f t="shared" si="32"/>
        <v>0</v>
      </c>
    </row>
    <row r="252" spans="1:16" ht="16.5" customHeight="1" x14ac:dyDescent="0.25">
      <c r="A252" s="220"/>
      <c r="B252" s="220"/>
      <c r="C252" s="67" t="s">
        <v>383</v>
      </c>
      <c r="D252" s="66">
        <v>0</v>
      </c>
      <c r="E252" s="66">
        <v>0</v>
      </c>
      <c r="F252" s="66">
        <v>0</v>
      </c>
      <c r="H252" s="3"/>
      <c r="J252" s="63">
        <f t="shared" si="31"/>
        <v>0</v>
      </c>
      <c r="K252" s="63"/>
      <c r="P252" s="61">
        <f t="shared" si="32"/>
        <v>0</v>
      </c>
    </row>
    <row r="253" spans="1:16" ht="26.25" customHeight="1" x14ac:dyDescent="0.25">
      <c r="A253" s="220"/>
      <c r="B253" s="220"/>
      <c r="C253" s="67" t="s">
        <v>384</v>
      </c>
      <c r="D253" s="66">
        <v>84905.8</v>
      </c>
      <c r="E253" s="66">
        <v>122558.6</v>
      </c>
      <c r="F253" s="66">
        <v>122558.6</v>
      </c>
      <c r="H253" s="3"/>
      <c r="J253" s="63">
        <f t="shared" si="31"/>
        <v>37652.800000000003</v>
      </c>
      <c r="K253" s="63"/>
      <c r="P253" s="61">
        <f t="shared" si="32"/>
        <v>0</v>
      </c>
    </row>
    <row r="254" spans="1:16" ht="15.75" customHeight="1" x14ac:dyDescent="0.25">
      <c r="A254" s="230"/>
      <c r="B254" s="220"/>
      <c r="C254" s="67" t="s">
        <v>385</v>
      </c>
      <c r="D254" s="66">
        <v>857.6</v>
      </c>
      <c r="E254" s="66">
        <v>1238</v>
      </c>
      <c r="F254" s="66">
        <v>1238</v>
      </c>
      <c r="H254" s="63"/>
      <c r="J254" s="63">
        <f t="shared" si="31"/>
        <v>380.4</v>
      </c>
      <c r="K254" s="63"/>
      <c r="P254" s="61">
        <f t="shared" si="32"/>
        <v>0</v>
      </c>
    </row>
    <row r="255" spans="1:16" ht="17.25" customHeight="1" x14ac:dyDescent="0.25">
      <c r="A255" s="230"/>
      <c r="B255" s="220"/>
      <c r="C255" s="67" t="s">
        <v>386</v>
      </c>
      <c r="D255" s="66">
        <v>0</v>
      </c>
      <c r="E255" s="66">
        <v>0</v>
      </c>
      <c r="F255" s="66">
        <v>0</v>
      </c>
      <c r="H255" s="3"/>
      <c r="J255" s="63">
        <f t="shared" si="31"/>
        <v>0</v>
      </c>
      <c r="K255" s="63"/>
      <c r="P255" s="61">
        <f t="shared" si="32"/>
        <v>0</v>
      </c>
    </row>
    <row r="256" spans="1:16" ht="29.25" customHeight="1" x14ac:dyDescent="0.25">
      <c r="A256" s="220" t="s">
        <v>476</v>
      </c>
      <c r="B256" s="220" t="s">
        <v>477</v>
      </c>
      <c r="C256" s="58" t="s">
        <v>382</v>
      </c>
      <c r="D256" s="59">
        <f>SUM(D257:D260)</f>
        <v>51147.6</v>
      </c>
      <c r="E256" s="59">
        <f>SUM(E257:E260)</f>
        <v>50605.8</v>
      </c>
      <c r="F256" s="59">
        <f>SUM(F257:F260)</f>
        <v>50605.8</v>
      </c>
      <c r="G256" s="65">
        <f>F256/E256*100</f>
        <v>100</v>
      </c>
      <c r="H256" s="3"/>
      <c r="J256" s="63">
        <f t="shared" si="31"/>
        <v>-541.79999999999563</v>
      </c>
      <c r="K256" s="63"/>
      <c r="P256" s="61">
        <f t="shared" si="32"/>
        <v>0</v>
      </c>
    </row>
    <row r="257" spans="1:16" ht="16.5" customHeight="1" x14ac:dyDescent="0.25">
      <c r="A257" s="220"/>
      <c r="B257" s="220"/>
      <c r="C257" s="67" t="s">
        <v>383</v>
      </c>
      <c r="D257" s="66">
        <f>SUM(D262,D267)</f>
        <v>0</v>
      </c>
      <c r="E257" s="66">
        <f>SUM(E262,E267)</f>
        <v>0</v>
      </c>
      <c r="F257" s="66">
        <f>SUM(F262,F267)</f>
        <v>0</v>
      </c>
      <c r="H257" s="3"/>
      <c r="J257" s="63">
        <f t="shared" si="31"/>
        <v>0</v>
      </c>
      <c r="K257" s="63"/>
      <c r="P257" s="61">
        <f t="shared" si="32"/>
        <v>0</v>
      </c>
    </row>
    <row r="258" spans="1:16" ht="26.25" customHeight="1" x14ac:dyDescent="0.25">
      <c r="A258" s="220"/>
      <c r="B258" s="220"/>
      <c r="C258" s="67" t="s">
        <v>384</v>
      </c>
      <c r="D258" s="66">
        <f t="shared" ref="D258:F260" si="36">SUM(D263,D268)</f>
        <v>22.5</v>
      </c>
      <c r="E258" s="66">
        <f t="shared" si="36"/>
        <v>20.3</v>
      </c>
      <c r="F258" s="66">
        <f t="shared" si="36"/>
        <v>20.3</v>
      </c>
      <c r="H258" s="3"/>
      <c r="J258" s="63">
        <f t="shared" si="31"/>
        <v>-2.1999999999999993</v>
      </c>
      <c r="K258" s="63"/>
      <c r="P258" s="61">
        <f t="shared" si="32"/>
        <v>0</v>
      </c>
    </row>
    <row r="259" spans="1:16" ht="15.75" customHeight="1" x14ac:dyDescent="0.25">
      <c r="A259" s="230"/>
      <c r="B259" s="220"/>
      <c r="C259" s="67" t="s">
        <v>385</v>
      </c>
      <c r="D259" s="66">
        <f t="shared" si="36"/>
        <v>50855.1</v>
      </c>
      <c r="E259" s="66">
        <f t="shared" si="36"/>
        <v>50571.5</v>
      </c>
      <c r="F259" s="66">
        <f t="shared" si="36"/>
        <v>50571.5</v>
      </c>
      <c r="H259" s="63"/>
      <c r="J259" s="63">
        <f t="shared" si="31"/>
        <v>-283.59999999999854</v>
      </c>
      <c r="K259" s="63"/>
      <c r="P259" s="61">
        <f t="shared" si="32"/>
        <v>0</v>
      </c>
    </row>
    <row r="260" spans="1:16" ht="17.25" customHeight="1" x14ac:dyDescent="0.25">
      <c r="A260" s="230"/>
      <c r="B260" s="220"/>
      <c r="C260" s="67" t="s">
        <v>386</v>
      </c>
      <c r="D260" s="66">
        <f t="shared" si="36"/>
        <v>270</v>
      </c>
      <c r="E260" s="66">
        <f t="shared" si="36"/>
        <v>14</v>
      </c>
      <c r="F260" s="66">
        <f t="shared" si="36"/>
        <v>14</v>
      </c>
      <c r="H260" s="3"/>
      <c r="J260" s="63">
        <f t="shared" si="31"/>
        <v>-256</v>
      </c>
      <c r="K260" s="63"/>
      <c r="P260" s="61">
        <f t="shared" si="32"/>
        <v>0</v>
      </c>
    </row>
    <row r="261" spans="1:16" ht="29.25" customHeight="1" x14ac:dyDescent="0.25">
      <c r="A261" s="228" t="s">
        <v>478</v>
      </c>
      <c r="B261" s="225" t="s">
        <v>349</v>
      </c>
      <c r="C261" s="58" t="s">
        <v>382</v>
      </c>
      <c r="D261" s="59">
        <f>SUM(D262:D265)</f>
        <v>42901.599999999999</v>
      </c>
      <c r="E261" s="59">
        <f>SUM(E262:E265)</f>
        <v>42985.100000000006</v>
      </c>
      <c r="F261" s="59">
        <f>SUM(F262:F265)</f>
        <v>42985.100000000006</v>
      </c>
      <c r="H261" s="3"/>
      <c r="J261" s="63">
        <f t="shared" si="31"/>
        <v>83.500000000007276</v>
      </c>
      <c r="K261" s="63"/>
      <c r="P261" s="61">
        <f t="shared" si="32"/>
        <v>0</v>
      </c>
    </row>
    <row r="262" spans="1:16" ht="16.5" customHeight="1" x14ac:dyDescent="0.25">
      <c r="A262" s="228"/>
      <c r="B262" s="225"/>
      <c r="C262" s="67" t="s">
        <v>383</v>
      </c>
      <c r="D262" s="66">
        <v>0</v>
      </c>
      <c r="E262" s="66">
        <v>0</v>
      </c>
      <c r="F262" s="66">
        <v>0</v>
      </c>
      <c r="H262" s="3"/>
      <c r="J262" s="63">
        <f t="shared" si="31"/>
        <v>0</v>
      </c>
      <c r="K262" s="63"/>
      <c r="P262" s="61">
        <f t="shared" si="32"/>
        <v>0</v>
      </c>
    </row>
    <row r="263" spans="1:16" ht="26.25" customHeight="1" x14ac:dyDescent="0.25">
      <c r="A263" s="228"/>
      <c r="B263" s="225"/>
      <c r="C263" s="67" t="s">
        <v>384</v>
      </c>
      <c r="D263" s="66">
        <v>22.5</v>
      </c>
      <c r="E263" s="66">
        <v>20.3</v>
      </c>
      <c r="F263" s="66">
        <v>20.3</v>
      </c>
      <c r="H263" s="3"/>
      <c r="J263" s="63">
        <f t="shared" si="31"/>
        <v>-2.1999999999999993</v>
      </c>
      <c r="K263" s="63"/>
      <c r="P263" s="61">
        <f t="shared" si="32"/>
        <v>0</v>
      </c>
    </row>
    <row r="264" spans="1:16" ht="15.75" customHeight="1" x14ac:dyDescent="0.25">
      <c r="A264" s="229"/>
      <c r="B264" s="223"/>
      <c r="C264" s="67" t="s">
        <v>385</v>
      </c>
      <c r="D264" s="66">
        <v>42609.1</v>
      </c>
      <c r="E264" s="66">
        <v>42950.8</v>
      </c>
      <c r="F264" s="66">
        <v>42950.8</v>
      </c>
      <c r="H264" s="63"/>
      <c r="J264" s="63">
        <f t="shared" ref="J264:J290" si="37">E264-D264</f>
        <v>341.70000000000437</v>
      </c>
      <c r="K264" s="63"/>
      <c r="P264" s="61">
        <f t="shared" si="32"/>
        <v>0</v>
      </c>
    </row>
    <row r="265" spans="1:16" ht="17.25" customHeight="1" x14ac:dyDescent="0.25">
      <c r="A265" s="229"/>
      <c r="B265" s="223"/>
      <c r="C265" s="67" t="s">
        <v>386</v>
      </c>
      <c r="D265" s="66">
        <v>270</v>
      </c>
      <c r="E265" s="66">
        <v>14</v>
      </c>
      <c r="F265" s="66">
        <v>14</v>
      </c>
      <c r="H265" s="3"/>
      <c r="J265" s="63">
        <f t="shared" si="37"/>
        <v>-256</v>
      </c>
      <c r="K265" s="63"/>
      <c r="P265" s="61">
        <f t="shared" si="32"/>
        <v>0</v>
      </c>
    </row>
    <row r="266" spans="1:16" ht="29.25" customHeight="1" x14ac:dyDescent="0.25">
      <c r="A266" s="228" t="s">
        <v>479</v>
      </c>
      <c r="B266" s="225" t="s">
        <v>353</v>
      </c>
      <c r="C266" s="58" t="s">
        <v>382</v>
      </c>
      <c r="D266" s="59">
        <f>SUM(D267:D270)</f>
        <v>8246</v>
      </c>
      <c r="E266" s="59">
        <f>SUM(E267:E270)</f>
        <v>7620.7</v>
      </c>
      <c r="F266" s="59">
        <f>SUM(F267:F270)</f>
        <v>7620.7</v>
      </c>
      <c r="H266" s="3"/>
      <c r="J266" s="63">
        <f t="shared" si="37"/>
        <v>-625.30000000000018</v>
      </c>
      <c r="K266" s="63"/>
      <c r="P266" s="61">
        <f t="shared" si="32"/>
        <v>0</v>
      </c>
    </row>
    <row r="267" spans="1:16" ht="16.5" customHeight="1" x14ac:dyDescent="0.25">
      <c r="A267" s="228"/>
      <c r="B267" s="225"/>
      <c r="C267" s="67" t="s">
        <v>383</v>
      </c>
      <c r="D267" s="66">
        <v>0</v>
      </c>
      <c r="E267" s="66">
        <v>0</v>
      </c>
      <c r="F267" s="66">
        <v>0</v>
      </c>
      <c r="H267" s="3"/>
      <c r="J267" s="63">
        <f t="shared" si="37"/>
        <v>0</v>
      </c>
      <c r="K267" s="63"/>
      <c r="P267" s="61">
        <f t="shared" si="32"/>
        <v>0</v>
      </c>
    </row>
    <row r="268" spans="1:16" ht="26.25" customHeight="1" x14ac:dyDescent="0.25">
      <c r="A268" s="228"/>
      <c r="B268" s="225"/>
      <c r="C268" s="67" t="s">
        <v>384</v>
      </c>
      <c r="D268" s="66">
        <v>0</v>
      </c>
      <c r="E268" s="66">
        <v>0</v>
      </c>
      <c r="F268" s="66">
        <v>0</v>
      </c>
      <c r="H268" s="3"/>
      <c r="J268" s="63">
        <f t="shared" si="37"/>
        <v>0</v>
      </c>
      <c r="K268" s="63"/>
      <c r="P268" s="61">
        <f t="shared" si="32"/>
        <v>0</v>
      </c>
    </row>
    <row r="269" spans="1:16" ht="15.75" customHeight="1" x14ac:dyDescent="0.25">
      <c r="A269" s="229"/>
      <c r="B269" s="223"/>
      <c r="C269" s="67" t="s">
        <v>385</v>
      </c>
      <c r="D269" s="66">
        <v>8246</v>
      </c>
      <c r="E269" s="66">
        <v>7620.7</v>
      </c>
      <c r="F269" s="66">
        <v>7620.7</v>
      </c>
      <c r="H269" s="63"/>
      <c r="J269" s="63">
        <f t="shared" si="37"/>
        <v>-625.30000000000018</v>
      </c>
      <c r="K269" s="63"/>
      <c r="P269" s="61">
        <f t="shared" si="32"/>
        <v>0</v>
      </c>
    </row>
    <row r="270" spans="1:16" ht="17.25" customHeight="1" x14ac:dyDescent="0.25">
      <c r="A270" s="229"/>
      <c r="B270" s="223"/>
      <c r="C270" s="67" t="s">
        <v>386</v>
      </c>
      <c r="D270" s="66">
        <v>0</v>
      </c>
      <c r="E270" s="66">
        <v>0</v>
      </c>
      <c r="F270" s="66">
        <v>0</v>
      </c>
      <c r="H270" s="3"/>
      <c r="J270" s="63">
        <f t="shared" si="37"/>
        <v>0</v>
      </c>
      <c r="K270" s="63"/>
      <c r="P270" s="61">
        <f t="shared" si="32"/>
        <v>0</v>
      </c>
    </row>
    <row r="271" spans="1:16" ht="29.25" customHeight="1" x14ac:dyDescent="0.25">
      <c r="A271" s="220" t="s">
        <v>480</v>
      </c>
      <c r="B271" s="220" t="s">
        <v>481</v>
      </c>
      <c r="C271" s="58" t="s">
        <v>382</v>
      </c>
      <c r="D271" s="59">
        <f>SUM(D272:D275)</f>
        <v>8669.1</v>
      </c>
      <c r="E271" s="59">
        <f>SUM(E272:E275)</f>
        <v>8167.9000000000005</v>
      </c>
      <c r="F271" s="59">
        <f>SUM(F272:F275)</f>
        <v>8167.9000000000005</v>
      </c>
      <c r="G271" s="65">
        <f>F271/E271*100</f>
        <v>100</v>
      </c>
      <c r="H271" s="3"/>
      <c r="J271" s="63">
        <f t="shared" si="37"/>
        <v>-501.19999999999982</v>
      </c>
      <c r="K271" s="63"/>
      <c r="P271" s="61">
        <f t="shared" si="32"/>
        <v>0</v>
      </c>
    </row>
    <row r="272" spans="1:16" ht="16.5" customHeight="1" x14ac:dyDescent="0.25">
      <c r="A272" s="220"/>
      <c r="B272" s="220"/>
      <c r="C272" s="67" t="s">
        <v>383</v>
      </c>
      <c r="D272" s="66">
        <v>0</v>
      </c>
      <c r="E272" s="66">
        <v>0</v>
      </c>
      <c r="F272" s="66">
        <v>0</v>
      </c>
      <c r="H272" s="3"/>
      <c r="J272" s="63">
        <f t="shared" si="37"/>
        <v>0</v>
      </c>
      <c r="K272" s="63"/>
      <c r="P272" s="61">
        <f t="shared" si="32"/>
        <v>0</v>
      </c>
    </row>
    <row r="273" spans="1:16" ht="26.25" customHeight="1" x14ac:dyDescent="0.25">
      <c r="A273" s="220"/>
      <c r="B273" s="220"/>
      <c r="C273" s="67" t="s">
        <v>384</v>
      </c>
      <c r="D273" s="66">
        <v>8.1999999999999993</v>
      </c>
      <c r="E273" s="66">
        <v>7.5</v>
      </c>
      <c r="F273" s="66">
        <v>7.5</v>
      </c>
      <c r="H273" s="3"/>
      <c r="J273" s="63">
        <f t="shared" si="37"/>
        <v>-0.69999999999999929</v>
      </c>
      <c r="K273" s="63"/>
      <c r="P273" s="61">
        <f t="shared" si="32"/>
        <v>0</v>
      </c>
    </row>
    <row r="274" spans="1:16" ht="15.75" customHeight="1" x14ac:dyDescent="0.25">
      <c r="A274" s="230"/>
      <c r="B274" s="220"/>
      <c r="C274" s="67" t="s">
        <v>385</v>
      </c>
      <c r="D274" s="66">
        <v>8244.7999999999993</v>
      </c>
      <c r="E274" s="66">
        <v>7653.8</v>
      </c>
      <c r="F274" s="66">
        <v>7653.8</v>
      </c>
      <c r="H274" s="63"/>
      <c r="J274" s="63">
        <f t="shared" si="37"/>
        <v>-590.99999999999909</v>
      </c>
      <c r="K274" s="63"/>
      <c r="P274" s="61">
        <f t="shared" si="32"/>
        <v>0</v>
      </c>
    </row>
    <row r="275" spans="1:16" ht="17.25" customHeight="1" x14ac:dyDescent="0.25">
      <c r="A275" s="230"/>
      <c r="B275" s="220"/>
      <c r="C275" s="67" t="s">
        <v>386</v>
      </c>
      <c r="D275" s="66">
        <v>416.1</v>
      </c>
      <c r="E275" s="66">
        <v>506.6</v>
      </c>
      <c r="F275" s="66">
        <v>506.6</v>
      </c>
      <c r="H275" s="3"/>
      <c r="J275" s="63">
        <f t="shared" si="37"/>
        <v>90.5</v>
      </c>
      <c r="K275" s="63"/>
      <c r="P275" s="61">
        <f t="shared" si="32"/>
        <v>0</v>
      </c>
    </row>
    <row r="276" spans="1:16" ht="29.25" customHeight="1" x14ac:dyDescent="0.25">
      <c r="A276" s="220" t="s">
        <v>482</v>
      </c>
      <c r="B276" s="220" t="s">
        <v>483</v>
      </c>
      <c r="C276" s="58" t="s">
        <v>382</v>
      </c>
      <c r="D276" s="59">
        <f>SUM(D277:D280)</f>
        <v>34542</v>
      </c>
      <c r="E276" s="59">
        <f>SUM(E277:E280)</f>
        <v>34285.9</v>
      </c>
      <c r="F276" s="59">
        <f>SUM(F277:F280)</f>
        <v>34260.400000000001</v>
      </c>
      <c r="G276" s="65">
        <f>F276/E276*100</f>
        <v>99.925625402862408</v>
      </c>
      <c r="H276" s="3"/>
      <c r="J276" s="63">
        <f t="shared" si="37"/>
        <v>-256.09999999999854</v>
      </c>
      <c r="K276" s="63"/>
      <c r="P276" s="61">
        <f t="shared" si="32"/>
        <v>25.5</v>
      </c>
    </row>
    <row r="277" spans="1:16" ht="16.5" customHeight="1" x14ac:dyDescent="0.25">
      <c r="A277" s="220"/>
      <c r="B277" s="220"/>
      <c r="C277" s="67" t="s">
        <v>383</v>
      </c>
      <c r="D277" s="66">
        <v>0</v>
      </c>
      <c r="E277" s="66">
        <v>0</v>
      </c>
      <c r="F277" s="66">
        <v>0</v>
      </c>
      <c r="H277" s="3"/>
      <c r="J277" s="63">
        <f t="shared" si="37"/>
        <v>0</v>
      </c>
      <c r="K277" s="63"/>
      <c r="P277" s="61">
        <f t="shared" si="32"/>
        <v>0</v>
      </c>
    </row>
    <row r="278" spans="1:16" ht="26.25" customHeight="1" x14ac:dyDescent="0.25">
      <c r="A278" s="220"/>
      <c r="B278" s="220"/>
      <c r="C278" s="67" t="s">
        <v>384</v>
      </c>
      <c r="D278" s="66">
        <v>0</v>
      </c>
      <c r="E278" s="66">
        <v>0</v>
      </c>
      <c r="F278" s="66">
        <v>0</v>
      </c>
      <c r="H278" s="3"/>
      <c r="J278" s="63">
        <f t="shared" si="37"/>
        <v>0</v>
      </c>
      <c r="K278" s="63"/>
      <c r="P278" s="61">
        <f t="shared" si="32"/>
        <v>0</v>
      </c>
    </row>
    <row r="279" spans="1:16" ht="15.75" customHeight="1" x14ac:dyDescent="0.25">
      <c r="A279" s="230"/>
      <c r="B279" s="220"/>
      <c r="C279" s="67" t="s">
        <v>385</v>
      </c>
      <c r="D279" s="66">
        <v>34542</v>
      </c>
      <c r="E279" s="66">
        <v>34285.9</v>
      </c>
      <c r="F279" s="66">
        <v>34260.400000000001</v>
      </c>
      <c r="H279" s="63"/>
      <c r="J279" s="63">
        <f t="shared" si="37"/>
        <v>-256.09999999999854</v>
      </c>
      <c r="K279" s="63">
        <f>E279-F279</f>
        <v>25.5</v>
      </c>
      <c r="P279" s="61">
        <f t="shared" si="32"/>
        <v>25.5</v>
      </c>
    </row>
    <row r="280" spans="1:16" ht="17.25" customHeight="1" x14ac:dyDescent="0.25">
      <c r="A280" s="230"/>
      <c r="B280" s="220"/>
      <c r="C280" s="67" t="s">
        <v>386</v>
      </c>
      <c r="D280" s="66">
        <v>0</v>
      </c>
      <c r="E280" s="66">
        <v>0</v>
      </c>
      <c r="F280" s="66">
        <v>0</v>
      </c>
      <c r="H280" s="3"/>
      <c r="J280" s="63">
        <f t="shared" si="37"/>
        <v>0</v>
      </c>
      <c r="K280" s="63"/>
      <c r="P280" s="61">
        <f t="shared" si="32"/>
        <v>0</v>
      </c>
    </row>
    <row r="281" spans="1:16" ht="29.25" customHeight="1" x14ac:dyDescent="0.25">
      <c r="A281" s="220" t="s">
        <v>484</v>
      </c>
      <c r="B281" s="220" t="s">
        <v>485</v>
      </c>
      <c r="C281" s="58" t="s">
        <v>382</v>
      </c>
      <c r="D281" s="59">
        <f>SUM(D282:D285)</f>
        <v>53592</v>
      </c>
      <c r="E281" s="59">
        <f>SUM(E282:E285)</f>
        <v>62024.6</v>
      </c>
      <c r="F281" s="59">
        <f>SUM(F282:F285)</f>
        <v>61811.4</v>
      </c>
      <c r="G281" s="65">
        <f>F281/E281*100</f>
        <v>99.656265417269935</v>
      </c>
      <c r="H281" s="3"/>
      <c r="J281" s="63">
        <f t="shared" si="37"/>
        <v>8432.5999999999985</v>
      </c>
      <c r="K281" s="63"/>
      <c r="P281" s="61">
        <f t="shared" si="32"/>
        <v>213.19999999999709</v>
      </c>
    </row>
    <row r="282" spans="1:16" ht="16.5" customHeight="1" x14ac:dyDescent="0.25">
      <c r="A282" s="220"/>
      <c r="B282" s="220"/>
      <c r="C282" s="67" t="s">
        <v>383</v>
      </c>
      <c r="D282" s="66">
        <v>0</v>
      </c>
      <c r="E282" s="66">
        <v>0</v>
      </c>
      <c r="F282" s="66">
        <v>0</v>
      </c>
      <c r="H282" s="3"/>
      <c r="J282" s="63">
        <f t="shared" si="37"/>
        <v>0</v>
      </c>
      <c r="K282" s="63"/>
      <c r="P282" s="61">
        <f t="shared" si="32"/>
        <v>0</v>
      </c>
    </row>
    <row r="283" spans="1:16" ht="26.25" customHeight="1" x14ac:dyDescent="0.25">
      <c r="A283" s="220"/>
      <c r="B283" s="220"/>
      <c r="C283" s="67" t="s">
        <v>384</v>
      </c>
      <c r="D283" s="66">
        <v>0</v>
      </c>
      <c r="E283" s="66">
        <v>0</v>
      </c>
      <c r="F283" s="66">
        <v>0</v>
      </c>
      <c r="H283" s="3"/>
      <c r="J283" s="63">
        <f t="shared" si="37"/>
        <v>0</v>
      </c>
      <c r="K283" s="63"/>
      <c r="P283" s="61">
        <f t="shared" ref="P283:P290" si="38">E283-F283</f>
        <v>0</v>
      </c>
    </row>
    <row r="284" spans="1:16" ht="15.75" customHeight="1" x14ac:dyDescent="0.25">
      <c r="A284" s="230"/>
      <c r="B284" s="220"/>
      <c r="C284" s="67" t="s">
        <v>385</v>
      </c>
      <c r="D284" s="68">
        <v>53592</v>
      </c>
      <c r="E284" s="66">
        <v>62024.6</v>
      </c>
      <c r="F284" s="66">
        <v>61811.4</v>
      </c>
      <c r="H284" s="63"/>
      <c r="J284" s="63">
        <f t="shared" si="37"/>
        <v>8432.5999999999985</v>
      </c>
      <c r="K284" s="63">
        <f>E284-F284</f>
        <v>213.19999999999709</v>
      </c>
      <c r="P284" s="61">
        <f t="shared" si="38"/>
        <v>213.19999999999709</v>
      </c>
    </row>
    <row r="285" spans="1:16" ht="17.25" customHeight="1" x14ac:dyDescent="0.25">
      <c r="A285" s="230"/>
      <c r="B285" s="220"/>
      <c r="C285" s="67" t="s">
        <v>386</v>
      </c>
      <c r="D285" s="66">
        <v>0</v>
      </c>
      <c r="E285" s="66">
        <v>0</v>
      </c>
      <c r="F285" s="66">
        <v>0</v>
      </c>
      <c r="H285" s="3"/>
      <c r="J285" s="63">
        <f t="shared" si="37"/>
        <v>0</v>
      </c>
      <c r="K285" s="63"/>
      <c r="P285" s="61">
        <f t="shared" si="38"/>
        <v>0</v>
      </c>
    </row>
    <row r="286" spans="1:16" ht="29.25" customHeight="1" x14ac:dyDescent="0.25">
      <c r="A286" s="220" t="s">
        <v>486</v>
      </c>
      <c r="B286" s="220" t="s">
        <v>487</v>
      </c>
      <c r="C286" s="58" t="s">
        <v>382</v>
      </c>
      <c r="D286" s="59">
        <f>SUM(D287:D290)</f>
        <v>126</v>
      </c>
      <c r="E286" s="59">
        <f>SUM(E287:E290)</f>
        <v>24935.7</v>
      </c>
      <c r="F286" s="59">
        <f>SUM(F287:F290)</f>
        <v>24935.7</v>
      </c>
      <c r="G286" s="65">
        <f>F286/E286*100</f>
        <v>100</v>
      </c>
      <c r="H286" s="3"/>
      <c r="J286" s="63">
        <f t="shared" si="37"/>
        <v>24809.7</v>
      </c>
      <c r="K286" s="63"/>
      <c r="P286" s="61">
        <f t="shared" si="38"/>
        <v>0</v>
      </c>
    </row>
    <row r="287" spans="1:16" ht="16.5" customHeight="1" x14ac:dyDescent="0.25">
      <c r="A287" s="220"/>
      <c r="B287" s="220"/>
      <c r="C287" s="67" t="s">
        <v>383</v>
      </c>
      <c r="D287" s="66">
        <v>0</v>
      </c>
      <c r="E287" s="66">
        <v>0</v>
      </c>
      <c r="F287" s="66">
        <v>0</v>
      </c>
      <c r="H287" s="3"/>
      <c r="J287" s="63">
        <f t="shared" si="37"/>
        <v>0</v>
      </c>
      <c r="K287" s="63"/>
      <c r="P287" s="61">
        <f t="shared" si="38"/>
        <v>0</v>
      </c>
    </row>
    <row r="288" spans="1:16" ht="26.25" customHeight="1" x14ac:dyDescent="0.25">
      <c r="A288" s="220"/>
      <c r="B288" s="220"/>
      <c r="C288" s="67" t="s">
        <v>384</v>
      </c>
      <c r="D288" s="66">
        <v>0</v>
      </c>
      <c r="E288" s="66">
        <v>0</v>
      </c>
      <c r="F288" s="66">
        <v>0</v>
      </c>
      <c r="H288" s="3"/>
      <c r="J288" s="63">
        <f t="shared" si="37"/>
        <v>0</v>
      </c>
      <c r="K288" s="63"/>
      <c r="P288" s="61">
        <f t="shared" si="38"/>
        <v>0</v>
      </c>
    </row>
    <row r="289" spans="1:16" ht="15.75" customHeight="1" x14ac:dyDescent="0.25">
      <c r="A289" s="230"/>
      <c r="B289" s="220"/>
      <c r="C289" s="67" t="s">
        <v>385</v>
      </c>
      <c r="D289" s="66">
        <v>126</v>
      </c>
      <c r="E289" s="66">
        <v>24935.7</v>
      </c>
      <c r="F289" s="66">
        <v>24935.7</v>
      </c>
      <c r="H289" s="63"/>
      <c r="J289" s="63">
        <f t="shared" si="37"/>
        <v>24809.7</v>
      </c>
      <c r="K289" s="63"/>
      <c r="P289" s="61">
        <f t="shared" si="38"/>
        <v>0</v>
      </c>
    </row>
    <row r="290" spans="1:16" ht="17.25" customHeight="1" x14ac:dyDescent="0.25">
      <c r="A290" s="230"/>
      <c r="B290" s="220"/>
      <c r="C290" s="67" t="s">
        <v>386</v>
      </c>
      <c r="D290" s="66">
        <v>0</v>
      </c>
      <c r="E290" s="66">
        <v>0</v>
      </c>
      <c r="F290" s="66">
        <v>0</v>
      </c>
      <c r="H290" s="3"/>
      <c r="J290" s="63">
        <f t="shared" si="37"/>
        <v>0</v>
      </c>
      <c r="K290" s="63"/>
      <c r="P290" s="61">
        <f t="shared" si="38"/>
        <v>0</v>
      </c>
    </row>
  </sheetData>
  <autoFilter ref="A5:P290"/>
  <mergeCells count="115">
    <mergeCell ref="B286:B290"/>
    <mergeCell ref="B241:B245"/>
    <mergeCell ref="B246:B250"/>
    <mergeCell ref="B251:B255"/>
    <mergeCell ref="B256:B260"/>
    <mergeCell ref="B261:B265"/>
    <mergeCell ref="B266:B270"/>
    <mergeCell ref="B271:B275"/>
    <mergeCell ref="B276:B280"/>
    <mergeCell ref="B281:B285"/>
    <mergeCell ref="B196:B200"/>
    <mergeCell ref="B201:B205"/>
    <mergeCell ref="B206:B210"/>
    <mergeCell ref="B211:B215"/>
    <mergeCell ref="B216:B220"/>
    <mergeCell ref="B221:B225"/>
    <mergeCell ref="B226:B230"/>
    <mergeCell ref="B231:B235"/>
    <mergeCell ref="B236:B240"/>
    <mergeCell ref="B151:B155"/>
    <mergeCell ref="B156:B160"/>
    <mergeCell ref="B161:B165"/>
    <mergeCell ref="B166:B170"/>
    <mergeCell ref="B171:B175"/>
    <mergeCell ref="B176:B180"/>
    <mergeCell ref="B181:B185"/>
    <mergeCell ref="B186:B190"/>
    <mergeCell ref="B191:B195"/>
    <mergeCell ref="B106:B110"/>
    <mergeCell ref="B111:B115"/>
    <mergeCell ref="B116:B120"/>
    <mergeCell ref="B121:B125"/>
    <mergeCell ref="B126:B130"/>
    <mergeCell ref="B131:B135"/>
    <mergeCell ref="B136:B140"/>
    <mergeCell ref="B141:B145"/>
    <mergeCell ref="B146:B150"/>
    <mergeCell ref="A271:A275"/>
    <mergeCell ref="A276:A280"/>
    <mergeCell ref="A281:A285"/>
    <mergeCell ref="A286:A290"/>
    <mergeCell ref="B6:B10"/>
    <mergeCell ref="B11:B15"/>
    <mergeCell ref="B16:B20"/>
    <mergeCell ref="B21:B25"/>
    <mergeCell ref="B26:B30"/>
    <mergeCell ref="B31:B35"/>
    <mergeCell ref="B36:B40"/>
    <mergeCell ref="B41:B45"/>
    <mergeCell ref="B46:B50"/>
    <mergeCell ref="B51:B55"/>
    <mergeCell ref="B56:B60"/>
    <mergeCell ref="B61:B65"/>
    <mergeCell ref="B66:B70"/>
    <mergeCell ref="B71:B75"/>
    <mergeCell ref="B76:B80"/>
    <mergeCell ref="B81:B85"/>
    <mergeCell ref="B86:B90"/>
    <mergeCell ref="B91:B95"/>
    <mergeCell ref="B96:B100"/>
    <mergeCell ref="B101:B105"/>
    <mergeCell ref="A226:A230"/>
    <mergeCell ref="A231:A235"/>
    <mergeCell ref="A236:A240"/>
    <mergeCell ref="A241:A245"/>
    <mergeCell ref="A246:A250"/>
    <mergeCell ref="A251:A255"/>
    <mergeCell ref="A256:A260"/>
    <mergeCell ref="A261:A265"/>
    <mergeCell ref="A266:A270"/>
    <mergeCell ref="A181:A185"/>
    <mergeCell ref="A186:A190"/>
    <mergeCell ref="A191:A195"/>
    <mergeCell ref="A196:A200"/>
    <mergeCell ref="A201:A205"/>
    <mergeCell ref="A206:A210"/>
    <mergeCell ref="A211:A215"/>
    <mergeCell ref="A216:A220"/>
    <mergeCell ref="A221:A225"/>
    <mergeCell ref="A136:A140"/>
    <mergeCell ref="A141:A145"/>
    <mergeCell ref="A146:A150"/>
    <mergeCell ref="A151:A155"/>
    <mergeCell ref="A156:A160"/>
    <mergeCell ref="A161:A165"/>
    <mergeCell ref="A166:A170"/>
    <mergeCell ref="A171:A175"/>
    <mergeCell ref="A176:A180"/>
    <mergeCell ref="A91:A95"/>
    <mergeCell ref="A96:A100"/>
    <mergeCell ref="A101:A105"/>
    <mergeCell ref="A106:A110"/>
    <mergeCell ref="A111:A115"/>
    <mergeCell ref="A116:A120"/>
    <mergeCell ref="A121:A125"/>
    <mergeCell ref="A126:A130"/>
    <mergeCell ref="A131:A135"/>
    <mergeCell ref="A46:A50"/>
    <mergeCell ref="A51:A55"/>
    <mergeCell ref="A56:A60"/>
    <mergeCell ref="A61:A65"/>
    <mergeCell ref="A66:A70"/>
    <mergeCell ref="A71:A75"/>
    <mergeCell ref="A76:A80"/>
    <mergeCell ref="A81:A85"/>
    <mergeCell ref="A86:A90"/>
    <mergeCell ref="A2:F2"/>
    <mergeCell ref="A6:A10"/>
    <mergeCell ref="A11:A15"/>
    <mergeCell ref="A16:A20"/>
    <mergeCell ref="A21:A25"/>
    <mergeCell ref="A26:A30"/>
    <mergeCell ref="A31:A35"/>
    <mergeCell ref="A36:A40"/>
    <mergeCell ref="A41:A45"/>
  </mergeCells>
  <pageMargins left="0.511811023622047" right="0.31496062992126" top="0.74803149606299202" bottom="0.74803149606299202" header="0" footer="0"/>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view="pageBreakPreview" topLeftCell="A13" zoomScale="110" zoomScaleNormal="100" zoomScaleSheetLayoutView="110" workbookViewId="0">
      <selection activeCell="H26" sqref="H26"/>
    </sheetView>
  </sheetViews>
  <sheetFormatPr defaultColWidth="9.140625" defaultRowHeight="15" x14ac:dyDescent="0.25"/>
  <cols>
    <col min="1" max="1" width="5.140625" style="14" customWidth="1"/>
    <col min="2" max="2" width="34.7109375" style="15" customWidth="1"/>
    <col min="3" max="3" width="52.7109375" style="15" customWidth="1"/>
    <col min="4" max="4" width="16.5703125" style="15" customWidth="1"/>
    <col min="5" max="5" width="32.28515625" style="15" customWidth="1"/>
    <col min="6" max="7" width="16.5703125" style="14" customWidth="1"/>
    <col min="8" max="9" width="9.140625" style="16"/>
    <col min="10" max="16384" width="9.140625" style="14"/>
  </cols>
  <sheetData>
    <row r="1" spans="1:11" x14ac:dyDescent="0.25">
      <c r="G1" s="17" t="s">
        <v>488</v>
      </c>
    </row>
    <row r="2" spans="1:11" ht="65.25" customHeight="1" x14ac:dyDescent="0.25">
      <c r="A2" s="234" t="s">
        <v>489</v>
      </c>
      <c r="B2" s="234"/>
      <c r="C2" s="234"/>
      <c r="D2" s="234"/>
      <c r="E2" s="234"/>
      <c r="F2" s="234"/>
      <c r="G2" s="234"/>
    </row>
    <row r="4" spans="1:11" ht="28.5" customHeight="1" x14ac:dyDescent="0.25">
      <c r="A4" s="236" t="s">
        <v>490</v>
      </c>
      <c r="B4" s="236" t="s">
        <v>491</v>
      </c>
      <c r="C4" s="235" t="s">
        <v>492</v>
      </c>
      <c r="D4" s="235" t="s">
        <v>493</v>
      </c>
      <c r="E4" s="235" t="s">
        <v>494</v>
      </c>
      <c r="F4" s="235"/>
      <c r="G4" s="235"/>
    </row>
    <row r="5" spans="1:11" ht="18" customHeight="1" x14ac:dyDescent="0.25">
      <c r="A5" s="237"/>
      <c r="B5" s="237"/>
      <c r="C5" s="235"/>
      <c r="D5" s="235"/>
      <c r="E5" s="235" t="s">
        <v>495</v>
      </c>
      <c r="F5" s="235" t="s">
        <v>496</v>
      </c>
      <c r="G5" s="235"/>
    </row>
    <row r="6" spans="1:11" x14ac:dyDescent="0.25">
      <c r="A6" s="238"/>
      <c r="B6" s="238"/>
      <c r="C6" s="235"/>
      <c r="D6" s="235"/>
      <c r="E6" s="235"/>
      <c r="F6" s="19" t="s">
        <v>497</v>
      </c>
      <c r="G6" s="19" t="s">
        <v>498</v>
      </c>
    </row>
    <row r="7" spans="1:11" x14ac:dyDescent="0.25">
      <c r="A7" s="19">
        <v>1</v>
      </c>
      <c r="B7" s="19">
        <v>2</v>
      </c>
      <c r="C7" s="19">
        <v>3</v>
      </c>
      <c r="D7" s="19">
        <v>4</v>
      </c>
      <c r="E7" s="19">
        <v>5</v>
      </c>
      <c r="F7" s="19">
        <v>6</v>
      </c>
      <c r="G7" s="19">
        <v>7</v>
      </c>
    </row>
    <row r="8" spans="1:11" ht="211.5" customHeight="1" x14ac:dyDescent="0.25">
      <c r="A8" s="19">
        <v>1</v>
      </c>
      <c r="B8" s="21" t="s">
        <v>499</v>
      </c>
      <c r="C8" s="21" t="s">
        <v>500</v>
      </c>
      <c r="D8" s="21" t="s">
        <v>501</v>
      </c>
      <c r="E8" s="21" t="s">
        <v>502</v>
      </c>
      <c r="F8" s="19">
        <v>11</v>
      </c>
      <c r="G8" s="19">
        <v>11</v>
      </c>
      <c r="H8" s="16" t="s">
        <v>17</v>
      </c>
      <c r="I8" s="16">
        <f t="shared" ref="I8:I27" si="0">G8/F8</f>
        <v>1</v>
      </c>
    </row>
    <row r="9" spans="1:11" ht="138.75" customHeight="1" x14ac:dyDescent="0.25">
      <c r="A9" s="19">
        <v>2</v>
      </c>
      <c r="B9" s="21" t="s">
        <v>503</v>
      </c>
      <c r="C9" s="21" t="s">
        <v>504</v>
      </c>
      <c r="D9" s="21" t="s">
        <v>505</v>
      </c>
      <c r="E9" s="21" t="s">
        <v>506</v>
      </c>
      <c r="F9" s="19">
        <v>2</v>
      </c>
      <c r="G9" s="19">
        <v>8</v>
      </c>
      <c r="H9" s="16" t="s">
        <v>17</v>
      </c>
      <c r="I9" s="16">
        <f t="shared" si="0"/>
        <v>4</v>
      </c>
    </row>
    <row r="10" spans="1:11" ht="152.25" customHeight="1" x14ac:dyDescent="0.25">
      <c r="A10" s="19">
        <v>3</v>
      </c>
      <c r="B10" s="21" t="s">
        <v>507</v>
      </c>
      <c r="C10" s="21" t="s">
        <v>508</v>
      </c>
      <c r="D10" s="21" t="s">
        <v>509</v>
      </c>
      <c r="E10" s="21" t="s">
        <v>510</v>
      </c>
      <c r="F10" s="19">
        <v>2</v>
      </c>
      <c r="G10" s="19">
        <v>2</v>
      </c>
      <c r="H10" s="16" t="s">
        <v>17</v>
      </c>
      <c r="I10" s="16">
        <f t="shared" ref="I10" si="1">G10/F10</f>
        <v>1</v>
      </c>
    </row>
    <row r="11" spans="1:11" ht="93" customHeight="1" x14ac:dyDescent="0.25">
      <c r="A11" s="235">
        <v>4</v>
      </c>
      <c r="B11" s="239" t="s">
        <v>238</v>
      </c>
      <c r="C11" s="21" t="s">
        <v>511</v>
      </c>
      <c r="D11" s="21" t="s">
        <v>512</v>
      </c>
      <c r="E11" s="21" t="s">
        <v>513</v>
      </c>
      <c r="F11" s="19">
        <v>3</v>
      </c>
      <c r="G11" s="19">
        <v>3</v>
      </c>
      <c r="H11" s="16" t="s">
        <v>17</v>
      </c>
      <c r="I11" s="16">
        <f t="shared" si="0"/>
        <v>1</v>
      </c>
    </row>
    <row r="12" spans="1:11" ht="76.5" customHeight="1" x14ac:dyDescent="0.25">
      <c r="A12" s="235"/>
      <c r="B12" s="239"/>
      <c r="C12" s="21" t="s">
        <v>514</v>
      </c>
      <c r="D12" s="21" t="s">
        <v>515</v>
      </c>
      <c r="E12" s="21" t="s">
        <v>516</v>
      </c>
      <c r="F12" s="19">
        <v>4</v>
      </c>
      <c r="G12" s="19">
        <v>4</v>
      </c>
      <c r="H12" s="16" t="s">
        <v>17</v>
      </c>
      <c r="I12" s="16">
        <f t="shared" si="0"/>
        <v>1</v>
      </c>
    </row>
    <row r="13" spans="1:11" ht="76.5" customHeight="1" x14ac:dyDescent="0.25">
      <c r="A13" s="19">
        <v>5</v>
      </c>
      <c r="B13" s="22" t="s">
        <v>517</v>
      </c>
      <c r="C13" s="21" t="s">
        <v>518</v>
      </c>
      <c r="D13" s="23" t="s">
        <v>110</v>
      </c>
      <c r="E13" s="21" t="s">
        <v>110</v>
      </c>
      <c r="F13" s="19">
        <v>1</v>
      </c>
      <c r="G13" s="19">
        <v>1</v>
      </c>
      <c r="H13" s="16" t="s">
        <v>17</v>
      </c>
      <c r="I13" s="16">
        <f t="shared" si="0"/>
        <v>1</v>
      </c>
    </row>
    <row r="14" spans="1:11" ht="53.25" customHeight="1" x14ac:dyDescent="0.25">
      <c r="A14" s="235">
        <v>6</v>
      </c>
      <c r="B14" s="21" t="s">
        <v>519</v>
      </c>
      <c r="C14" s="239" t="s">
        <v>520</v>
      </c>
      <c r="D14" s="24" t="s">
        <v>521</v>
      </c>
      <c r="E14" s="21" t="s">
        <v>522</v>
      </c>
      <c r="F14" s="25">
        <v>2890</v>
      </c>
      <c r="G14" s="25">
        <v>2662</v>
      </c>
      <c r="H14" s="16" t="s">
        <v>17</v>
      </c>
      <c r="I14" s="16">
        <f t="shared" si="0"/>
        <v>0.92110726643598617</v>
      </c>
      <c r="K14" s="38"/>
    </row>
    <row r="15" spans="1:11" ht="100.5" customHeight="1" x14ac:dyDescent="0.25">
      <c r="A15" s="235"/>
      <c r="B15" s="21" t="s">
        <v>523</v>
      </c>
      <c r="C15" s="239"/>
      <c r="D15" s="24" t="s">
        <v>524</v>
      </c>
      <c r="E15" s="21" t="s">
        <v>525</v>
      </c>
      <c r="F15" s="19">
        <v>600</v>
      </c>
      <c r="G15" s="19">
        <v>524</v>
      </c>
      <c r="H15" s="16" t="s">
        <v>17</v>
      </c>
      <c r="I15" s="16">
        <f t="shared" si="0"/>
        <v>0.87333333333333329</v>
      </c>
      <c r="K15" s="38"/>
    </row>
    <row r="16" spans="1:11" ht="205.5" customHeight="1" x14ac:dyDescent="0.25">
      <c r="A16" s="20">
        <v>7</v>
      </c>
      <c r="B16" s="26" t="s">
        <v>526</v>
      </c>
      <c r="C16" s="26" t="s">
        <v>527</v>
      </c>
      <c r="D16" s="26" t="s">
        <v>528</v>
      </c>
      <c r="E16" s="21" t="s">
        <v>529</v>
      </c>
      <c r="F16" s="19">
        <v>13</v>
      </c>
      <c r="G16" s="19">
        <v>13</v>
      </c>
      <c r="H16" s="16" t="s">
        <v>17</v>
      </c>
      <c r="I16" s="16">
        <f t="shared" si="0"/>
        <v>1</v>
      </c>
      <c r="K16" s="38"/>
    </row>
    <row r="17" spans="1:11" ht="137.25" customHeight="1" x14ac:dyDescent="0.25">
      <c r="A17" s="236">
        <v>8</v>
      </c>
      <c r="B17" s="240" t="s">
        <v>530</v>
      </c>
      <c r="C17" s="240" t="s">
        <v>531</v>
      </c>
      <c r="D17" s="27" t="s">
        <v>532</v>
      </c>
      <c r="E17" s="21" t="s">
        <v>533</v>
      </c>
      <c r="F17" s="25">
        <v>78748</v>
      </c>
      <c r="G17" s="28">
        <v>78751</v>
      </c>
      <c r="H17" s="16" t="s">
        <v>17</v>
      </c>
      <c r="I17" s="16">
        <f t="shared" si="0"/>
        <v>1.0000380962056179</v>
      </c>
      <c r="K17" s="38"/>
    </row>
    <row r="18" spans="1:11" ht="123" customHeight="1" x14ac:dyDescent="0.25">
      <c r="A18" s="237"/>
      <c r="B18" s="241"/>
      <c r="C18" s="241"/>
      <c r="D18" s="27" t="s">
        <v>534</v>
      </c>
      <c r="E18" s="21" t="s">
        <v>535</v>
      </c>
      <c r="F18" s="25">
        <v>97556</v>
      </c>
      <c r="G18" s="28">
        <v>97681.238745142604</v>
      </c>
      <c r="H18" s="16" t="s">
        <v>17</v>
      </c>
      <c r="I18" s="16">
        <f t="shared" si="0"/>
        <v>1.0012837626096047</v>
      </c>
      <c r="K18" s="38"/>
    </row>
    <row r="19" spans="1:11" ht="173.25" customHeight="1" x14ac:dyDescent="0.25">
      <c r="A19" s="237"/>
      <c r="B19" s="241"/>
      <c r="C19" s="241"/>
      <c r="D19" s="27" t="s">
        <v>536</v>
      </c>
      <c r="E19" s="21" t="s">
        <v>537</v>
      </c>
      <c r="F19" s="30" t="s">
        <v>538</v>
      </c>
      <c r="G19" s="31">
        <v>42.8</v>
      </c>
      <c r="H19" s="16" t="s">
        <v>32</v>
      </c>
      <c r="I19" s="39">
        <v>0.93</v>
      </c>
      <c r="K19" s="38"/>
    </row>
    <row r="20" spans="1:11" ht="161.25" customHeight="1" x14ac:dyDescent="0.25">
      <c r="A20" s="238"/>
      <c r="B20" s="242"/>
      <c r="C20" s="242"/>
      <c r="D20" s="27" t="s">
        <v>539</v>
      </c>
      <c r="E20" s="21" t="s">
        <v>540</v>
      </c>
      <c r="F20" s="30">
        <v>100</v>
      </c>
      <c r="G20" s="32">
        <v>85.7</v>
      </c>
      <c r="H20" s="16" t="s">
        <v>32</v>
      </c>
      <c r="I20" s="16">
        <f t="shared" si="0"/>
        <v>0.85699999999999998</v>
      </c>
      <c r="K20" s="38"/>
    </row>
    <row r="21" spans="1:11" ht="165.75" x14ac:dyDescent="0.25">
      <c r="A21" s="19">
        <v>9</v>
      </c>
      <c r="B21" s="21" t="s">
        <v>541</v>
      </c>
      <c r="C21" s="21" t="s">
        <v>542</v>
      </c>
      <c r="D21" s="21" t="s">
        <v>543</v>
      </c>
      <c r="E21" s="21" t="s">
        <v>544</v>
      </c>
      <c r="F21" s="19">
        <v>258</v>
      </c>
      <c r="G21" s="19">
        <v>258</v>
      </c>
      <c r="H21" s="16" t="s">
        <v>17</v>
      </c>
      <c r="I21" s="16">
        <f t="shared" si="0"/>
        <v>1</v>
      </c>
    </row>
    <row r="22" spans="1:11" ht="272.25" customHeight="1" x14ac:dyDescent="0.25">
      <c r="A22" s="236">
        <v>10</v>
      </c>
      <c r="B22" s="240" t="s">
        <v>545</v>
      </c>
      <c r="C22" s="240" t="s">
        <v>546</v>
      </c>
      <c r="D22" s="21" t="s">
        <v>547</v>
      </c>
      <c r="E22" s="21" t="s">
        <v>548</v>
      </c>
      <c r="F22" s="19">
        <v>100</v>
      </c>
      <c r="G22" s="19">
        <v>102.9</v>
      </c>
      <c r="H22" s="16" t="s">
        <v>17</v>
      </c>
      <c r="I22" s="16">
        <f t="shared" si="0"/>
        <v>1.0290000000000001</v>
      </c>
    </row>
    <row r="23" spans="1:11" ht="159.75" customHeight="1" x14ac:dyDescent="0.25">
      <c r="A23" s="238"/>
      <c r="B23" s="242"/>
      <c r="C23" s="242"/>
      <c r="D23" s="23" t="s">
        <v>549</v>
      </c>
      <c r="E23" s="21" t="s">
        <v>550</v>
      </c>
      <c r="F23" s="19">
        <v>2384</v>
      </c>
      <c r="G23" s="19">
        <v>2390</v>
      </c>
      <c r="H23" s="16" t="s">
        <v>17</v>
      </c>
      <c r="I23" s="16">
        <f t="shared" si="0"/>
        <v>1.0025167785234899</v>
      </c>
    </row>
    <row r="24" spans="1:11" ht="159.75" customHeight="1" x14ac:dyDescent="0.25">
      <c r="A24" s="18">
        <v>11</v>
      </c>
      <c r="B24" s="29" t="s">
        <v>551</v>
      </c>
      <c r="C24" s="29" t="s">
        <v>552</v>
      </c>
      <c r="D24" s="23" t="s">
        <v>553</v>
      </c>
      <c r="E24" s="21" t="s">
        <v>529</v>
      </c>
      <c r="F24" s="19">
        <v>13</v>
      </c>
      <c r="G24" s="19">
        <v>13</v>
      </c>
      <c r="H24" s="16" t="s">
        <v>17</v>
      </c>
      <c r="I24" s="16">
        <f t="shared" si="0"/>
        <v>1</v>
      </c>
    </row>
    <row r="25" spans="1:11" ht="175.5" customHeight="1" x14ac:dyDescent="0.25">
      <c r="A25" s="236">
        <v>12</v>
      </c>
      <c r="B25" s="240" t="s">
        <v>554</v>
      </c>
      <c r="C25" s="240" t="s">
        <v>555</v>
      </c>
      <c r="D25" s="33" t="s">
        <v>556</v>
      </c>
      <c r="E25" s="21" t="s">
        <v>557</v>
      </c>
      <c r="F25" s="25">
        <v>92934</v>
      </c>
      <c r="G25" s="28">
        <v>93127.595846645403</v>
      </c>
      <c r="H25" s="16" t="s">
        <v>17</v>
      </c>
      <c r="I25" s="16">
        <f t="shared" si="0"/>
        <v>1.0020831541378334</v>
      </c>
    </row>
    <row r="26" spans="1:11" s="13" customFormat="1" ht="162.75" customHeight="1" x14ac:dyDescent="0.25">
      <c r="A26" s="237"/>
      <c r="B26" s="241"/>
      <c r="C26" s="241"/>
      <c r="D26" s="27" t="s">
        <v>558</v>
      </c>
      <c r="E26" s="21" t="s">
        <v>559</v>
      </c>
      <c r="F26" s="30" t="s">
        <v>538</v>
      </c>
      <c r="G26" s="32">
        <v>34.6</v>
      </c>
      <c r="H26" s="34" t="s">
        <v>17</v>
      </c>
      <c r="I26" s="39">
        <v>1</v>
      </c>
    </row>
    <row r="27" spans="1:11" s="13" customFormat="1" ht="155.25" customHeight="1" x14ac:dyDescent="0.25">
      <c r="A27" s="238"/>
      <c r="B27" s="242"/>
      <c r="C27" s="242"/>
      <c r="D27" s="35" t="s">
        <v>560</v>
      </c>
      <c r="E27" s="21" t="s">
        <v>561</v>
      </c>
      <c r="F27" s="30">
        <v>100</v>
      </c>
      <c r="G27" s="32">
        <v>100</v>
      </c>
      <c r="H27" s="34" t="s">
        <v>17</v>
      </c>
      <c r="I27" s="16">
        <f t="shared" si="0"/>
        <v>1</v>
      </c>
    </row>
    <row r="28" spans="1:11" x14ac:dyDescent="0.25">
      <c r="A28" s="36"/>
      <c r="B28" s="37"/>
      <c r="C28" s="37"/>
      <c r="D28" s="37"/>
      <c r="E28" s="37"/>
      <c r="F28" s="36"/>
      <c r="G28" s="36"/>
    </row>
    <row r="29" spans="1:11" x14ac:dyDescent="0.25">
      <c r="A29" s="36"/>
      <c r="B29" s="37"/>
      <c r="C29" s="37"/>
      <c r="D29" s="37"/>
      <c r="E29" s="37"/>
      <c r="F29" s="36"/>
      <c r="G29" s="36"/>
    </row>
    <row r="30" spans="1:11" x14ac:dyDescent="0.25">
      <c r="A30" s="36"/>
      <c r="B30" s="37"/>
      <c r="C30" s="37"/>
      <c r="D30" s="37"/>
      <c r="E30" s="37"/>
      <c r="F30" s="36"/>
      <c r="G30" s="36"/>
    </row>
    <row r="31" spans="1:11" x14ac:dyDescent="0.25">
      <c r="A31" s="36"/>
      <c r="B31" s="37"/>
      <c r="C31" s="37"/>
      <c r="D31" s="37"/>
      <c r="E31" s="37"/>
      <c r="F31" s="36"/>
      <c r="G31" s="36"/>
    </row>
    <row r="32" spans="1:11" x14ac:dyDescent="0.25">
      <c r="A32" s="36"/>
      <c r="B32" s="37"/>
      <c r="C32" s="37"/>
      <c r="D32" s="37"/>
      <c r="E32" s="37"/>
      <c r="F32" s="36"/>
      <c r="G32" s="36"/>
    </row>
    <row r="33" spans="1:7" x14ac:dyDescent="0.25">
      <c r="A33" s="36"/>
      <c r="B33" s="37"/>
      <c r="C33" s="37"/>
      <c r="D33" s="37"/>
      <c r="E33" s="37"/>
      <c r="F33" s="36"/>
      <c r="G33" s="36"/>
    </row>
    <row r="34" spans="1:7" x14ac:dyDescent="0.25">
      <c r="A34" s="36"/>
      <c r="B34" s="37"/>
      <c r="C34" s="37"/>
      <c r="D34" s="37"/>
      <c r="E34" s="37"/>
      <c r="F34" s="36"/>
      <c r="G34" s="36"/>
    </row>
    <row r="35" spans="1:7" x14ac:dyDescent="0.25">
      <c r="A35" s="36"/>
      <c r="B35" s="37"/>
      <c r="C35" s="37"/>
      <c r="D35" s="37"/>
      <c r="E35" s="37"/>
      <c r="F35" s="36"/>
      <c r="G35" s="36"/>
    </row>
    <row r="36" spans="1:7" x14ac:dyDescent="0.25">
      <c r="A36" s="36"/>
      <c r="B36" s="37"/>
      <c r="C36" s="37"/>
      <c r="D36" s="37"/>
      <c r="E36" s="37"/>
      <c r="F36" s="36"/>
      <c r="G36" s="36"/>
    </row>
    <row r="37" spans="1:7" x14ac:dyDescent="0.25">
      <c r="A37" s="36"/>
      <c r="B37" s="37"/>
      <c r="C37" s="37"/>
      <c r="D37" s="37"/>
      <c r="E37" s="37"/>
      <c r="F37" s="36"/>
      <c r="G37" s="36"/>
    </row>
    <row r="38" spans="1:7" x14ac:dyDescent="0.25">
      <c r="A38" s="36"/>
      <c r="B38" s="37"/>
      <c r="C38" s="37"/>
      <c r="D38" s="37"/>
      <c r="E38" s="37"/>
      <c r="F38" s="36"/>
      <c r="G38" s="36"/>
    </row>
    <row r="39" spans="1:7" x14ac:dyDescent="0.25">
      <c r="A39" s="36"/>
      <c r="B39" s="37"/>
      <c r="C39" s="37"/>
      <c r="D39" s="37"/>
      <c r="E39" s="37"/>
      <c r="F39" s="36"/>
      <c r="G39" s="36"/>
    </row>
    <row r="40" spans="1:7" x14ac:dyDescent="0.25">
      <c r="A40" s="36"/>
      <c r="B40" s="37"/>
      <c r="C40" s="37"/>
      <c r="D40" s="37"/>
      <c r="E40" s="37"/>
      <c r="F40" s="36"/>
      <c r="G40" s="36"/>
    </row>
    <row r="41" spans="1:7" x14ac:dyDescent="0.25">
      <c r="A41" s="36"/>
      <c r="B41" s="37"/>
      <c r="C41" s="37"/>
      <c r="D41" s="37"/>
      <c r="E41" s="37"/>
      <c r="F41" s="36"/>
      <c r="G41" s="36"/>
    </row>
    <row r="42" spans="1:7" x14ac:dyDescent="0.25">
      <c r="A42" s="36"/>
      <c r="B42" s="37"/>
      <c r="C42" s="37"/>
      <c r="D42" s="37"/>
      <c r="E42" s="37"/>
      <c r="F42" s="36"/>
      <c r="G42" s="36"/>
    </row>
    <row r="43" spans="1:7" x14ac:dyDescent="0.25">
      <c r="A43" s="36"/>
      <c r="B43" s="37"/>
      <c r="C43" s="37"/>
      <c r="D43" s="37"/>
      <c r="E43" s="37"/>
      <c r="F43" s="36"/>
      <c r="G43" s="36"/>
    </row>
    <row r="44" spans="1:7" x14ac:dyDescent="0.25">
      <c r="A44" s="36"/>
      <c r="B44" s="37"/>
      <c r="C44" s="37"/>
      <c r="D44" s="37"/>
      <c r="E44" s="37"/>
      <c r="F44" s="36"/>
      <c r="G44" s="36"/>
    </row>
    <row r="45" spans="1:7" x14ac:dyDescent="0.25">
      <c r="A45" s="36"/>
      <c r="B45" s="37"/>
      <c r="C45" s="37"/>
      <c r="D45" s="37"/>
      <c r="E45" s="37"/>
      <c r="F45" s="36"/>
      <c r="G45" s="36"/>
    </row>
    <row r="46" spans="1:7" x14ac:dyDescent="0.25">
      <c r="A46" s="36"/>
      <c r="B46" s="37"/>
      <c r="C46" s="37"/>
      <c r="D46" s="37"/>
      <c r="E46" s="37"/>
      <c r="F46" s="36"/>
      <c r="G46" s="36"/>
    </row>
    <row r="47" spans="1:7" x14ac:dyDescent="0.25">
      <c r="A47" s="36"/>
      <c r="B47" s="37"/>
      <c r="C47" s="37"/>
      <c r="D47" s="37"/>
      <c r="E47" s="37"/>
      <c r="F47" s="36"/>
      <c r="G47" s="36"/>
    </row>
    <row r="48" spans="1:7" x14ac:dyDescent="0.25">
      <c r="A48" s="36"/>
      <c r="B48" s="37"/>
      <c r="C48" s="37"/>
      <c r="D48" s="37"/>
      <c r="E48" s="37"/>
      <c r="F48" s="36"/>
      <c r="G48" s="36"/>
    </row>
    <row r="49" spans="1:7" x14ac:dyDescent="0.25">
      <c r="A49" s="36"/>
      <c r="B49" s="37"/>
      <c r="C49" s="37"/>
      <c r="D49" s="37"/>
      <c r="E49" s="37"/>
      <c r="F49" s="36"/>
      <c r="G49" s="36"/>
    </row>
    <row r="50" spans="1:7" x14ac:dyDescent="0.25">
      <c r="A50" s="36"/>
      <c r="B50" s="37"/>
      <c r="C50" s="37"/>
      <c r="D50" s="37"/>
      <c r="E50" s="37"/>
      <c r="F50" s="36"/>
      <c r="G50" s="36"/>
    </row>
    <row r="51" spans="1:7" x14ac:dyDescent="0.25">
      <c r="A51" s="36"/>
      <c r="B51" s="37"/>
      <c r="C51" s="37"/>
      <c r="D51" s="37"/>
      <c r="E51" s="37"/>
      <c r="F51" s="36"/>
      <c r="G51" s="36"/>
    </row>
    <row r="52" spans="1:7" x14ac:dyDescent="0.25">
      <c r="A52" s="36"/>
      <c r="B52" s="37"/>
      <c r="C52" s="37"/>
      <c r="D52" s="37"/>
      <c r="E52" s="37"/>
      <c r="F52" s="36"/>
      <c r="G52" s="36"/>
    </row>
    <row r="53" spans="1:7" x14ac:dyDescent="0.25">
      <c r="A53" s="36"/>
      <c r="B53" s="37"/>
      <c r="C53" s="37"/>
      <c r="D53" s="37"/>
      <c r="E53" s="37"/>
      <c r="F53" s="36"/>
      <c r="G53" s="36"/>
    </row>
    <row r="54" spans="1:7" x14ac:dyDescent="0.25">
      <c r="A54" s="36"/>
      <c r="B54" s="37"/>
      <c r="C54" s="37"/>
      <c r="D54" s="37"/>
      <c r="E54" s="37"/>
      <c r="F54" s="36"/>
      <c r="G54" s="36"/>
    </row>
    <row r="55" spans="1:7" x14ac:dyDescent="0.25">
      <c r="A55" s="36"/>
      <c r="B55" s="37"/>
      <c r="C55" s="37"/>
      <c r="D55" s="37"/>
      <c r="E55" s="37"/>
      <c r="F55" s="36"/>
      <c r="G55" s="36"/>
    </row>
    <row r="56" spans="1:7" x14ac:dyDescent="0.25">
      <c r="A56" s="36"/>
      <c r="B56" s="37"/>
      <c r="C56" s="37"/>
      <c r="D56" s="37"/>
      <c r="E56" s="37"/>
      <c r="F56" s="36"/>
      <c r="G56" s="36"/>
    </row>
    <row r="57" spans="1:7" x14ac:dyDescent="0.25">
      <c r="A57" s="36"/>
      <c r="B57" s="37"/>
      <c r="C57" s="37"/>
      <c r="D57" s="37"/>
      <c r="E57" s="37"/>
      <c r="F57" s="36"/>
      <c r="G57" s="36"/>
    </row>
    <row r="58" spans="1:7" x14ac:dyDescent="0.25">
      <c r="A58" s="36"/>
      <c r="B58" s="37"/>
      <c r="C58" s="37"/>
      <c r="D58" s="37"/>
      <c r="E58" s="37"/>
      <c r="F58" s="36"/>
      <c r="G58" s="36"/>
    </row>
    <row r="59" spans="1:7" x14ac:dyDescent="0.25">
      <c r="A59" s="36"/>
      <c r="B59" s="37"/>
      <c r="C59" s="37"/>
      <c r="D59" s="37"/>
      <c r="E59" s="37"/>
      <c r="F59" s="36"/>
      <c r="G59" s="36"/>
    </row>
    <row r="60" spans="1:7" x14ac:dyDescent="0.25">
      <c r="A60" s="36"/>
      <c r="B60" s="37"/>
      <c r="C60" s="37"/>
      <c r="D60" s="37"/>
      <c r="E60" s="37"/>
      <c r="F60" s="36"/>
      <c r="G60" s="36"/>
    </row>
    <row r="61" spans="1:7" x14ac:dyDescent="0.25">
      <c r="A61" s="36"/>
      <c r="B61" s="37"/>
      <c r="C61" s="37"/>
      <c r="D61" s="37"/>
      <c r="E61" s="37"/>
      <c r="F61" s="36"/>
      <c r="G61" s="36"/>
    </row>
    <row r="62" spans="1:7" x14ac:dyDescent="0.25">
      <c r="A62" s="36"/>
      <c r="B62" s="37"/>
      <c r="C62" s="37"/>
      <c r="D62" s="37"/>
      <c r="E62" s="37"/>
      <c r="F62" s="36"/>
      <c r="G62" s="36"/>
    </row>
    <row r="63" spans="1:7" x14ac:dyDescent="0.25">
      <c r="A63" s="36"/>
      <c r="B63" s="37"/>
      <c r="C63" s="37"/>
      <c r="D63" s="37"/>
      <c r="E63" s="37"/>
      <c r="F63" s="36"/>
      <c r="G63" s="36"/>
    </row>
    <row r="64" spans="1:7" x14ac:dyDescent="0.25">
      <c r="A64" s="36"/>
      <c r="B64" s="37"/>
      <c r="C64" s="37"/>
      <c r="D64" s="37"/>
      <c r="E64" s="37"/>
      <c r="F64" s="36"/>
      <c r="G64" s="36"/>
    </row>
    <row r="65" spans="1:7" x14ac:dyDescent="0.25">
      <c r="A65" s="36"/>
      <c r="B65" s="37"/>
      <c r="C65" s="37"/>
      <c r="D65" s="37"/>
      <c r="E65" s="37"/>
      <c r="F65" s="36"/>
      <c r="G65" s="36"/>
    </row>
    <row r="66" spans="1:7" x14ac:dyDescent="0.25">
      <c r="A66" s="36"/>
      <c r="B66" s="37"/>
      <c r="C66" s="37"/>
      <c r="D66" s="37"/>
      <c r="E66" s="37"/>
      <c r="F66" s="36"/>
      <c r="G66" s="36"/>
    </row>
    <row r="67" spans="1:7" x14ac:dyDescent="0.25">
      <c r="A67" s="36"/>
      <c r="B67" s="37"/>
      <c r="C67" s="37"/>
      <c r="D67" s="37"/>
      <c r="E67" s="37"/>
      <c r="F67" s="36"/>
      <c r="G67" s="36"/>
    </row>
    <row r="68" spans="1:7" x14ac:dyDescent="0.25">
      <c r="A68" s="36"/>
      <c r="B68" s="37"/>
      <c r="C68" s="37"/>
      <c r="D68" s="37"/>
      <c r="E68" s="37"/>
      <c r="F68" s="36"/>
      <c r="G68" s="36"/>
    </row>
    <row r="69" spans="1:7" x14ac:dyDescent="0.25">
      <c r="A69" s="36"/>
      <c r="B69" s="37"/>
      <c r="C69" s="37"/>
      <c r="D69" s="37"/>
      <c r="E69" s="37"/>
      <c r="F69" s="36"/>
      <c r="G69" s="36"/>
    </row>
    <row r="70" spans="1:7" x14ac:dyDescent="0.25">
      <c r="A70" s="36"/>
      <c r="B70" s="37"/>
      <c r="C70" s="37"/>
      <c r="D70" s="37"/>
      <c r="E70" s="37"/>
      <c r="F70" s="36"/>
      <c r="G70" s="36"/>
    </row>
    <row r="71" spans="1:7" x14ac:dyDescent="0.25">
      <c r="A71" s="36"/>
      <c r="B71" s="37"/>
      <c r="C71" s="37"/>
      <c r="D71" s="37"/>
      <c r="E71" s="37"/>
      <c r="F71" s="36"/>
      <c r="G71" s="36"/>
    </row>
    <row r="72" spans="1:7" x14ac:dyDescent="0.25">
      <c r="A72" s="36"/>
      <c r="B72" s="37"/>
      <c r="C72" s="37"/>
      <c r="D72" s="37"/>
      <c r="E72" s="37"/>
      <c r="F72" s="36"/>
      <c r="G72" s="36"/>
    </row>
    <row r="73" spans="1:7" x14ac:dyDescent="0.25">
      <c r="A73" s="36"/>
      <c r="B73" s="37"/>
      <c r="C73" s="37"/>
      <c r="D73" s="37"/>
      <c r="E73" s="37"/>
      <c r="F73" s="36"/>
      <c r="G73" s="36"/>
    </row>
    <row r="74" spans="1:7" x14ac:dyDescent="0.25">
      <c r="A74" s="36"/>
      <c r="B74" s="37"/>
      <c r="C74" s="37"/>
      <c r="D74" s="37"/>
      <c r="E74" s="37"/>
      <c r="F74" s="36"/>
      <c r="G74" s="36"/>
    </row>
    <row r="75" spans="1:7" x14ac:dyDescent="0.25">
      <c r="A75" s="36"/>
      <c r="B75" s="37"/>
      <c r="C75" s="37"/>
      <c r="D75" s="37"/>
      <c r="E75" s="37"/>
      <c r="F75" s="36"/>
      <c r="G75" s="36"/>
    </row>
    <row r="76" spans="1:7" x14ac:dyDescent="0.25">
      <c r="A76" s="36"/>
      <c r="B76" s="37"/>
      <c r="C76" s="37"/>
      <c r="D76" s="37"/>
      <c r="E76" s="37"/>
      <c r="F76" s="36"/>
      <c r="G76" s="36"/>
    </row>
    <row r="77" spans="1:7" x14ac:dyDescent="0.25">
      <c r="A77" s="36"/>
      <c r="B77" s="37"/>
      <c r="C77" s="37"/>
      <c r="D77" s="37"/>
      <c r="E77" s="37"/>
      <c r="F77" s="36"/>
      <c r="G77" s="36"/>
    </row>
    <row r="78" spans="1:7" x14ac:dyDescent="0.25">
      <c r="A78" s="36"/>
      <c r="B78" s="37"/>
      <c r="C78" s="37"/>
      <c r="D78" s="37"/>
      <c r="E78" s="37"/>
      <c r="F78" s="36"/>
      <c r="G78" s="36"/>
    </row>
    <row r="79" spans="1:7" x14ac:dyDescent="0.25">
      <c r="A79" s="36"/>
      <c r="B79" s="37"/>
      <c r="C79" s="37"/>
      <c r="D79" s="37"/>
      <c r="E79" s="37"/>
      <c r="F79" s="36"/>
      <c r="G79" s="36"/>
    </row>
    <row r="80" spans="1:7" x14ac:dyDescent="0.25">
      <c r="A80" s="36"/>
      <c r="B80" s="37"/>
      <c r="C80" s="37"/>
      <c r="D80" s="37"/>
      <c r="E80" s="37"/>
      <c r="F80" s="36"/>
      <c r="G80" s="36"/>
    </row>
    <row r="81" spans="1:7" x14ac:dyDescent="0.25">
      <c r="A81" s="36"/>
      <c r="B81" s="37"/>
      <c r="C81" s="37"/>
      <c r="D81" s="37"/>
      <c r="E81" s="37"/>
      <c r="F81" s="36"/>
      <c r="G81" s="36"/>
    </row>
    <row r="82" spans="1:7" x14ac:dyDescent="0.25">
      <c r="A82" s="36"/>
      <c r="B82" s="37"/>
      <c r="C82" s="37"/>
      <c r="D82" s="37"/>
      <c r="E82" s="37"/>
      <c r="F82" s="36"/>
      <c r="G82" s="36"/>
    </row>
    <row r="83" spans="1:7" x14ac:dyDescent="0.25">
      <c r="A83" s="36"/>
      <c r="B83" s="37"/>
      <c r="C83" s="37"/>
      <c r="D83" s="37"/>
      <c r="E83" s="37"/>
      <c r="F83" s="36"/>
      <c r="G83" s="36"/>
    </row>
    <row r="84" spans="1:7" x14ac:dyDescent="0.25">
      <c r="A84" s="36"/>
      <c r="B84" s="37"/>
      <c r="C84" s="37"/>
      <c r="D84" s="37"/>
      <c r="E84" s="37"/>
      <c r="F84" s="36"/>
      <c r="G84" s="36"/>
    </row>
    <row r="85" spans="1:7" x14ac:dyDescent="0.25">
      <c r="A85" s="36"/>
      <c r="B85" s="37"/>
      <c r="C85" s="37"/>
      <c r="D85" s="37"/>
      <c r="E85" s="37"/>
      <c r="F85" s="36"/>
      <c r="G85" s="36"/>
    </row>
    <row r="86" spans="1:7" x14ac:dyDescent="0.25">
      <c r="A86" s="36"/>
      <c r="B86" s="37"/>
      <c r="C86" s="37"/>
      <c r="D86" s="37"/>
      <c r="E86" s="37"/>
      <c r="F86" s="36"/>
      <c r="G86" s="36"/>
    </row>
    <row r="87" spans="1:7" x14ac:dyDescent="0.25">
      <c r="A87" s="36"/>
      <c r="B87" s="37"/>
      <c r="C87" s="37"/>
      <c r="D87" s="37"/>
      <c r="E87" s="37"/>
      <c r="F87" s="36"/>
      <c r="G87" s="36"/>
    </row>
    <row r="88" spans="1:7" x14ac:dyDescent="0.25">
      <c r="A88" s="36"/>
      <c r="B88" s="37"/>
      <c r="C88" s="37"/>
      <c r="D88" s="37"/>
      <c r="E88" s="37"/>
      <c r="F88" s="36"/>
      <c r="G88" s="36"/>
    </row>
    <row r="89" spans="1:7" x14ac:dyDescent="0.25">
      <c r="A89" s="36"/>
      <c r="B89" s="37"/>
      <c r="C89" s="37"/>
      <c r="D89" s="37"/>
      <c r="E89" s="37"/>
      <c r="F89" s="36"/>
      <c r="G89" s="36"/>
    </row>
    <row r="90" spans="1:7" x14ac:dyDescent="0.25">
      <c r="A90" s="36"/>
      <c r="B90" s="37"/>
      <c r="C90" s="37"/>
      <c r="D90" s="37"/>
      <c r="E90" s="37"/>
      <c r="F90" s="36"/>
      <c r="G90" s="36"/>
    </row>
    <row r="91" spans="1:7" x14ac:dyDescent="0.25">
      <c r="A91" s="36"/>
      <c r="B91" s="37"/>
      <c r="C91" s="37"/>
      <c r="D91" s="37"/>
      <c r="E91" s="37"/>
      <c r="F91" s="36"/>
      <c r="G91" s="36"/>
    </row>
    <row r="92" spans="1:7" x14ac:dyDescent="0.25">
      <c r="A92" s="36"/>
      <c r="B92" s="37"/>
      <c r="C92" s="37"/>
      <c r="D92" s="37"/>
      <c r="E92" s="37"/>
      <c r="F92" s="36"/>
      <c r="G92" s="36"/>
    </row>
    <row r="93" spans="1:7" x14ac:dyDescent="0.25">
      <c r="A93" s="36"/>
      <c r="B93" s="37"/>
      <c r="C93" s="37"/>
      <c r="D93" s="37"/>
      <c r="E93" s="37"/>
      <c r="F93" s="36"/>
      <c r="G93" s="36"/>
    </row>
    <row r="94" spans="1:7" x14ac:dyDescent="0.25">
      <c r="A94" s="36"/>
      <c r="B94" s="37"/>
      <c r="C94" s="37"/>
      <c r="D94" s="37"/>
      <c r="E94" s="37"/>
      <c r="F94" s="36"/>
      <c r="G94" s="36"/>
    </row>
    <row r="95" spans="1:7" x14ac:dyDescent="0.25">
      <c r="A95" s="36"/>
      <c r="B95" s="37"/>
      <c r="C95" s="37"/>
      <c r="D95" s="37"/>
      <c r="E95" s="37"/>
      <c r="F95" s="36"/>
      <c r="G95" s="36"/>
    </row>
    <row r="96" spans="1:7" x14ac:dyDescent="0.25">
      <c r="A96" s="36"/>
      <c r="B96" s="37"/>
      <c r="C96" s="37"/>
      <c r="D96" s="37"/>
      <c r="E96" s="37"/>
      <c r="F96" s="36"/>
      <c r="G96" s="36"/>
    </row>
    <row r="97" spans="1:7" x14ac:dyDescent="0.25">
      <c r="A97" s="36"/>
      <c r="B97" s="37"/>
      <c r="C97" s="37"/>
      <c r="D97" s="37"/>
      <c r="E97" s="37"/>
      <c r="F97" s="36"/>
      <c r="G97" s="36"/>
    </row>
    <row r="98" spans="1:7" x14ac:dyDescent="0.25">
      <c r="A98" s="36"/>
      <c r="B98" s="37"/>
      <c r="C98" s="37"/>
      <c r="D98" s="37"/>
      <c r="E98" s="37"/>
      <c r="F98" s="36"/>
      <c r="G98" s="36"/>
    </row>
    <row r="99" spans="1:7" x14ac:dyDescent="0.25">
      <c r="A99" s="36"/>
      <c r="B99" s="37"/>
      <c r="C99" s="37"/>
      <c r="D99" s="37"/>
      <c r="E99" s="37"/>
      <c r="F99" s="36"/>
      <c r="G99" s="36"/>
    </row>
    <row r="100" spans="1:7" x14ac:dyDescent="0.25">
      <c r="A100" s="36"/>
      <c r="B100" s="37"/>
      <c r="C100" s="37"/>
      <c r="D100" s="37"/>
      <c r="E100" s="37"/>
      <c r="F100" s="36"/>
      <c r="G100" s="36"/>
    </row>
    <row r="101" spans="1:7" x14ac:dyDescent="0.25">
      <c r="A101" s="36"/>
      <c r="B101" s="37"/>
      <c r="C101" s="37"/>
      <c r="D101" s="37"/>
      <c r="E101" s="37"/>
      <c r="F101" s="36"/>
      <c r="G101" s="36"/>
    </row>
    <row r="102" spans="1:7" x14ac:dyDescent="0.25">
      <c r="A102" s="36"/>
      <c r="B102" s="37"/>
      <c r="C102" s="37"/>
      <c r="D102" s="37"/>
      <c r="E102" s="37"/>
      <c r="F102" s="36"/>
      <c r="G102" s="36"/>
    </row>
    <row r="103" spans="1:7" x14ac:dyDescent="0.25">
      <c r="A103" s="36"/>
      <c r="B103" s="37"/>
      <c r="C103" s="37"/>
      <c r="D103" s="37"/>
      <c r="E103" s="37"/>
      <c r="F103" s="36"/>
      <c r="G103" s="36"/>
    </row>
    <row r="104" spans="1:7" x14ac:dyDescent="0.25">
      <c r="A104" s="36"/>
      <c r="B104" s="37"/>
      <c r="C104" s="37"/>
      <c r="D104" s="37"/>
      <c r="E104" s="37"/>
      <c r="F104" s="36"/>
      <c r="G104" s="36"/>
    </row>
    <row r="105" spans="1:7" x14ac:dyDescent="0.25">
      <c r="A105" s="36"/>
      <c r="B105" s="37"/>
      <c r="C105" s="37"/>
      <c r="D105" s="37"/>
      <c r="E105" s="37"/>
      <c r="F105" s="36"/>
      <c r="G105" s="36"/>
    </row>
    <row r="106" spans="1:7" x14ac:dyDescent="0.25">
      <c r="A106" s="36"/>
      <c r="B106" s="37"/>
      <c r="C106" s="37"/>
      <c r="D106" s="37"/>
      <c r="E106" s="37"/>
      <c r="F106" s="36"/>
      <c r="G106" s="36"/>
    </row>
    <row r="107" spans="1:7" x14ac:dyDescent="0.25">
      <c r="A107" s="36"/>
      <c r="B107" s="37"/>
      <c r="C107" s="37"/>
      <c r="D107" s="37"/>
      <c r="E107" s="37"/>
      <c r="F107" s="36"/>
      <c r="G107" s="36"/>
    </row>
    <row r="108" spans="1:7" x14ac:dyDescent="0.25">
      <c r="A108" s="36"/>
      <c r="B108" s="37"/>
      <c r="C108" s="37"/>
      <c r="D108" s="37"/>
      <c r="E108" s="37"/>
      <c r="F108" s="36"/>
      <c r="G108" s="36"/>
    </row>
    <row r="109" spans="1:7" x14ac:dyDescent="0.25">
      <c r="A109" s="36"/>
      <c r="B109" s="37"/>
      <c r="C109" s="37"/>
      <c r="D109" s="37"/>
      <c r="E109" s="37"/>
      <c r="F109" s="36"/>
      <c r="G109" s="36"/>
    </row>
    <row r="110" spans="1:7" x14ac:dyDescent="0.25">
      <c r="A110" s="36"/>
      <c r="B110" s="37"/>
      <c r="C110" s="37"/>
      <c r="D110" s="37"/>
      <c r="E110" s="37"/>
      <c r="F110" s="36"/>
      <c r="G110" s="36"/>
    </row>
    <row r="111" spans="1:7" x14ac:dyDescent="0.25">
      <c r="A111" s="36"/>
      <c r="B111" s="37"/>
      <c r="C111" s="37"/>
      <c r="D111" s="37"/>
      <c r="E111" s="37"/>
      <c r="F111" s="36"/>
      <c r="G111" s="36"/>
    </row>
    <row r="112" spans="1:7" x14ac:dyDescent="0.25">
      <c r="A112" s="36"/>
      <c r="B112" s="37"/>
      <c r="C112" s="37"/>
      <c r="D112" s="37"/>
      <c r="E112" s="37"/>
      <c r="F112" s="36"/>
      <c r="G112" s="36"/>
    </row>
    <row r="113" spans="1:7" x14ac:dyDescent="0.25">
      <c r="A113" s="36"/>
      <c r="B113" s="37"/>
      <c r="C113" s="37"/>
      <c r="D113" s="37"/>
      <c r="E113" s="37"/>
      <c r="F113" s="36"/>
      <c r="G113" s="36"/>
    </row>
    <row r="114" spans="1:7" x14ac:dyDescent="0.25">
      <c r="A114" s="36"/>
      <c r="B114" s="37"/>
      <c r="C114" s="37"/>
      <c r="D114" s="37"/>
      <c r="E114" s="37"/>
      <c r="F114" s="36"/>
      <c r="G114" s="36"/>
    </row>
    <row r="115" spans="1:7" x14ac:dyDescent="0.25">
      <c r="A115" s="36"/>
      <c r="B115" s="37"/>
      <c r="C115" s="37"/>
      <c r="D115" s="37"/>
      <c r="E115" s="37"/>
      <c r="F115" s="36"/>
      <c r="G115" s="36"/>
    </row>
    <row r="116" spans="1:7" x14ac:dyDescent="0.25">
      <c r="A116" s="36"/>
      <c r="B116" s="37"/>
      <c r="C116" s="37"/>
      <c r="D116" s="37"/>
      <c r="E116" s="37"/>
      <c r="F116" s="36"/>
      <c r="G116" s="36"/>
    </row>
    <row r="117" spans="1:7" x14ac:dyDescent="0.25">
      <c r="A117" s="36"/>
      <c r="B117" s="37"/>
      <c r="C117" s="37"/>
      <c r="D117" s="37"/>
      <c r="E117" s="37"/>
      <c r="F117" s="36"/>
      <c r="G117" s="36"/>
    </row>
    <row r="118" spans="1:7" x14ac:dyDescent="0.25">
      <c r="A118" s="36"/>
      <c r="B118" s="37"/>
      <c r="C118" s="37"/>
      <c r="D118" s="37"/>
      <c r="E118" s="37"/>
      <c r="F118" s="36"/>
      <c r="G118" s="36"/>
    </row>
    <row r="119" spans="1:7" x14ac:dyDescent="0.25">
      <c r="A119" s="36"/>
      <c r="B119" s="37"/>
      <c r="C119" s="37"/>
      <c r="D119" s="37"/>
      <c r="E119" s="37"/>
      <c r="F119" s="36"/>
      <c r="G119" s="36"/>
    </row>
    <row r="120" spans="1:7" x14ac:dyDescent="0.25">
      <c r="A120" s="36"/>
      <c r="B120" s="37"/>
      <c r="C120" s="37"/>
      <c r="D120" s="37"/>
      <c r="E120" s="37"/>
      <c r="F120" s="36"/>
      <c r="G120" s="36"/>
    </row>
    <row r="121" spans="1:7" x14ac:dyDescent="0.25">
      <c r="A121" s="36"/>
      <c r="B121" s="37"/>
      <c r="C121" s="37"/>
      <c r="D121" s="37"/>
      <c r="E121" s="37"/>
      <c r="F121" s="36"/>
      <c r="G121" s="36"/>
    </row>
    <row r="122" spans="1:7" x14ac:dyDescent="0.25">
      <c r="A122" s="36"/>
      <c r="B122" s="37"/>
      <c r="C122" s="37"/>
      <c r="D122" s="37"/>
      <c r="E122" s="37"/>
      <c r="F122" s="36"/>
      <c r="G122" s="36"/>
    </row>
    <row r="123" spans="1:7" x14ac:dyDescent="0.25">
      <c r="A123" s="36"/>
      <c r="B123" s="37"/>
      <c r="C123" s="37"/>
      <c r="D123" s="37"/>
      <c r="E123" s="37"/>
      <c r="F123" s="36"/>
      <c r="G123" s="36"/>
    </row>
    <row r="124" spans="1:7" x14ac:dyDescent="0.25">
      <c r="A124" s="36"/>
      <c r="B124" s="37"/>
      <c r="C124" s="37"/>
      <c r="D124" s="37"/>
      <c r="E124" s="37"/>
      <c r="F124" s="36"/>
      <c r="G124" s="36"/>
    </row>
    <row r="125" spans="1:7" x14ac:dyDescent="0.25">
      <c r="A125" s="36"/>
      <c r="B125" s="37"/>
      <c r="C125" s="37"/>
      <c r="D125" s="37"/>
      <c r="E125" s="37"/>
      <c r="F125" s="36"/>
      <c r="G125" s="36"/>
    </row>
    <row r="126" spans="1:7" x14ac:dyDescent="0.25">
      <c r="A126" s="36"/>
      <c r="B126" s="37"/>
      <c r="C126" s="37"/>
      <c r="D126" s="37"/>
      <c r="E126" s="37"/>
      <c r="F126" s="36"/>
      <c r="G126" s="36"/>
    </row>
    <row r="127" spans="1:7" x14ac:dyDescent="0.25">
      <c r="A127" s="36"/>
      <c r="B127" s="37"/>
      <c r="C127" s="37"/>
      <c r="D127" s="37"/>
      <c r="E127" s="37"/>
      <c r="F127" s="36"/>
      <c r="G127" s="36"/>
    </row>
    <row r="128" spans="1:7" x14ac:dyDescent="0.25">
      <c r="A128" s="36"/>
      <c r="B128" s="37"/>
      <c r="C128" s="37"/>
      <c r="D128" s="37"/>
      <c r="E128" s="37"/>
      <c r="F128" s="36"/>
      <c r="G128" s="36"/>
    </row>
    <row r="129" spans="1:7" x14ac:dyDescent="0.25">
      <c r="A129" s="36"/>
      <c r="B129" s="37"/>
      <c r="C129" s="37"/>
      <c r="D129" s="37"/>
      <c r="E129" s="37"/>
      <c r="F129" s="36"/>
      <c r="G129" s="36"/>
    </row>
    <row r="130" spans="1:7" x14ac:dyDescent="0.25">
      <c r="A130" s="36"/>
      <c r="B130" s="37"/>
      <c r="C130" s="37"/>
      <c r="D130" s="37"/>
      <c r="E130" s="37"/>
      <c r="F130" s="36"/>
      <c r="G130" s="36"/>
    </row>
    <row r="131" spans="1:7" x14ac:dyDescent="0.25">
      <c r="A131" s="36"/>
      <c r="B131" s="37"/>
      <c r="C131" s="37"/>
      <c r="D131" s="37"/>
      <c r="E131" s="37"/>
      <c r="F131" s="36"/>
      <c r="G131" s="36"/>
    </row>
    <row r="132" spans="1:7" x14ac:dyDescent="0.25">
      <c r="A132" s="36"/>
      <c r="B132" s="37"/>
      <c r="C132" s="37"/>
      <c r="D132" s="37"/>
      <c r="E132" s="37"/>
      <c r="F132" s="36"/>
      <c r="G132" s="36"/>
    </row>
    <row r="133" spans="1:7" x14ac:dyDescent="0.25">
      <c r="A133" s="36"/>
      <c r="B133" s="37"/>
      <c r="C133" s="37"/>
      <c r="D133" s="37"/>
      <c r="E133" s="37"/>
      <c r="F133" s="36"/>
      <c r="G133" s="36"/>
    </row>
    <row r="134" spans="1:7" x14ac:dyDescent="0.25">
      <c r="A134" s="36"/>
      <c r="B134" s="37"/>
      <c r="C134" s="37"/>
      <c r="D134" s="37"/>
      <c r="E134" s="37"/>
      <c r="F134" s="36"/>
      <c r="G134" s="36"/>
    </row>
    <row r="135" spans="1:7" x14ac:dyDescent="0.25">
      <c r="A135" s="36"/>
      <c r="B135" s="37"/>
      <c r="C135" s="37"/>
      <c r="D135" s="37"/>
      <c r="E135" s="37"/>
      <c r="F135" s="36"/>
      <c r="G135" s="36"/>
    </row>
    <row r="136" spans="1:7" x14ac:dyDescent="0.25">
      <c r="A136" s="36"/>
      <c r="B136" s="37"/>
      <c r="C136" s="37"/>
      <c r="D136" s="37"/>
      <c r="E136" s="37"/>
      <c r="F136" s="36"/>
      <c r="G136" s="36"/>
    </row>
    <row r="137" spans="1:7" x14ac:dyDescent="0.25">
      <c r="A137" s="36"/>
      <c r="B137" s="37"/>
      <c r="C137" s="37"/>
      <c r="D137" s="37"/>
      <c r="E137" s="37"/>
      <c r="F137" s="36"/>
      <c r="G137" s="36"/>
    </row>
    <row r="138" spans="1:7" x14ac:dyDescent="0.25">
      <c r="A138" s="36"/>
      <c r="B138" s="37"/>
      <c r="C138" s="37"/>
      <c r="D138" s="37"/>
      <c r="E138" s="37"/>
      <c r="F138" s="36"/>
      <c r="G138" s="36"/>
    </row>
    <row r="139" spans="1:7" x14ac:dyDescent="0.25">
      <c r="A139" s="36"/>
      <c r="B139" s="37"/>
      <c r="C139" s="37"/>
      <c r="D139" s="37"/>
      <c r="E139" s="37"/>
      <c r="F139" s="36"/>
      <c r="G139" s="36"/>
    </row>
    <row r="140" spans="1:7" x14ac:dyDescent="0.25">
      <c r="A140" s="36"/>
      <c r="B140" s="37"/>
      <c r="C140" s="37"/>
      <c r="D140" s="37"/>
      <c r="E140" s="37"/>
      <c r="F140" s="36"/>
      <c r="G140" s="36"/>
    </row>
    <row r="141" spans="1:7" x14ac:dyDescent="0.25">
      <c r="A141" s="36"/>
      <c r="B141" s="37"/>
      <c r="C141" s="37"/>
      <c r="D141" s="37"/>
      <c r="E141" s="37"/>
      <c r="F141" s="36"/>
      <c r="G141" s="36"/>
    </row>
    <row r="142" spans="1:7" x14ac:dyDescent="0.25">
      <c r="A142" s="36"/>
      <c r="B142" s="37"/>
      <c r="C142" s="37"/>
      <c r="D142" s="37"/>
      <c r="E142" s="37"/>
      <c r="F142" s="36"/>
      <c r="G142" s="36"/>
    </row>
    <row r="143" spans="1:7" x14ac:dyDescent="0.25">
      <c r="A143" s="36"/>
      <c r="B143" s="37"/>
      <c r="C143" s="37"/>
      <c r="D143" s="37"/>
      <c r="E143" s="37"/>
      <c r="F143" s="36"/>
      <c r="G143" s="36"/>
    </row>
    <row r="144" spans="1:7" x14ac:dyDescent="0.25">
      <c r="A144" s="36"/>
      <c r="B144" s="37"/>
      <c r="C144" s="37"/>
      <c r="D144" s="37"/>
      <c r="E144" s="37"/>
      <c r="F144" s="36"/>
      <c r="G144" s="36"/>
    </row>
    <row r="145" spans="1:7" x14ac:dyDescent="0.25">
      <c r="A145" s="36"/>
      <c r="B145" s="37"/>
      <c r="C145" s="37"/>
      <c r="D145" s="37"/>
      <c r="E145" s="37"/>
      <c r="F145" s="36"/>
      <c r="G145" s="36"/>
    </row>
    <row r="146" spans="1:7" x14ac:dyDescent="0.25">
      <c r="A146" s="36"/>
      <c r="B146" s="37"/>
      <c r="C146" s="37"/>
      <c r="D146" s="37"/>
      <c r="E146" s="37"/>
      <c r="F146" s="36"/>
      <c r="G146" s="36"/>
    </row>
    <row r="147" spans="1:7" x14ac:dyDescent="0.25">
      <c r="A147" s="36"/>
      <c r="B147" s="37"/>
      <c r="C147" s="37"/>
      <c r="D147" s="37"/>
      <c r="E147" s="37"/>
      <c r="F147" s="36"/>
      <c r="G147" s="36"/>
    </row>
  </sheetData>
  <autoFilter ref="A7:K27"/>
  <mergeCells count="21">
    <mergeCell ref="C14:C15"/>
    <mergeCell ref="C17:C20"/>
    <mergeCell ref="C22:C23"/>
    <mergeCell ref="C25:C27"/>
    <mergeCell ref="D4:D6"/>
    <mergeCell ref="A14:A15"/>
    <mergeCell ref="A17:A20"/>
    <mergeCell ref="A22:A23"/>
    <mergeCell ref="A25:A27"/>
    <mergeCell ref="B4:B6"/>
    <mergeCell ref="B11:B12"/>
    <mergeCell ref="B17:B20"/>
    <mergeCell ref="B22:B23"/>
    <mergeCell ref="B25:B27"/>
    <mergeCell ref="A2:G2"/>
    <mergeCell ref="E4:G4"/>
    <mergeCell ref="F5:G5"/>
    <mergeCell ref="A4:A6"/>
    <mergeCell ref="A11:A12"/>
    <mergeCell ref="C4:C6"/>
    <mergeCell ref="E5:E6"/>
  </mergeCells>
  <pageMargins left="0.70866141732283505" right="0.70866141732283505" top="0.74803149606299202" bottom="0.55118110236220497" header="0" footer="0"/>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workbookViewId="0">
      <selection sqref="A1:O49"/>
    </sheetView>
  </sheetViews>
  <sheetFormatPr defaultRowHeight="15" x14ac:dyDescent="0.25"/>
  <sheetData>
    <row r="1" spans="1:15" x14ac:dyDescent="0.25">
      <c r="A1" s="320" t="s">
        <v>683</v>
      </c>
      <c r="B1" s="321"/>
      <c r="C1" s="321"/>
      <c r="D1" s="321"/>
      <c r="E1" s="321"/>
      <c r="F1" s="321"/>
      <c r="G1" s="321"/>
      <c r="H1" s="321"/>
      <c r="I1" s="321"/>
      <c r="J1" s="321"/>
      <c r="K1" s="321"/>
      <c r="L1" s="321"/>
      <c r="M1" s="321"/>
      <c r="N1" s="321"/>
      <c r="O1" s="321"/>
    </row>
    <row r="2" spans="1:15" x14ac:dyDescent="0.25">
      <c r="A2" s="321"/>
      <c r="B2" s="321"/>
      <c r="C2" s="321"/>
      <c r="D2" s="321"/>
      <c r="E2" s="321"/>
      <c r="F2" s="321"/>
      <c r="G2" s="321"/>
      <c r="H2" s="321"/>
      <c r="I2" s="321"/>
      <c r="J2" s="321"/>
      <c r="K2" s="321"/>
      <c r="L2" s="321"/>
      <c r="M2" s="321"/>
      <c r="N2" s="321"/>
      <c r="O2" s="321"/>
    </row>
    <row r="3" spans="1:15" x14ac:dyDescent="0.25">
      <c r="A3" s="321"/>
      <c r="B3" s="321"/>
      <c r="C3" s="321"/>
      <c r="D3" s="321"/>
      <c r="E3" s="321"/>
      <c r="F3" s="321"/>
      <c r="G3" s="321"/>
      <c r="H3" s="321"/>
      <c r="I3" s="321"/>
      <c r="J3" s="321"/>
      <c r="K3" s="321"/>
      <c r="L3" s="321"/>
      <c r="M3" s="321"/>
      <c r="N3" s="321"/>
      <c r="O3" s="321"/>
    </row>
    <row r="4" spans="1:15" x14ac:dyDescent="0.25">
      <c r="A4" s="321"/>
      <c r="B4" s="321"/>
      <c r="C4" s="321"/>
      <c r="D4" s="321"/>
      <c r="E4" s="321"/>
      <c r="F4" s="321"/>
      <c r="G4" s="321"/>
      <c r="H4" s="321"/>
      <c r="I4" s="321"/>
      <c r="J4" s="321"/>
      <c r="K4" s="321"/>
      <c r="L4" s="321"/>
      <c r="M4" s="321"/>
      <c r="N4" s="321"/>
      <c r="O4" s="321"/>
    </row>
    <row r="5" spans="1:15" x14ac:dyDescent="0.25">
      <c r="A5" s="321"/>
      <c r="B5" s="321"/>
      <c r="C5" s="321"/>
      <c r="D5" s="321"/>
      <c r="E5" s="321"/>
      <c r="F5" s="321"/>
      <c r="G5" s="321"/>
      <c r="H5" s="321"/>
      <c r="I5" s="321"/>
      <c r="J5" s="321"/>
      <c r="K5" s="321"/>
      <c r="L5" s="321"/>
      <c r="M5" s="321"/>
      <c r="N5" s="321"/>
      <c r="O5" s="321"/>
    </row>
    <row r="6" spans="1:15" x14ac:dyDescent="0.25">
      <c r="A6" s="321"/>
      <c r="B6" s="321"/>
      <c r="C6" s="321"/>
      <c r="D6" s="321"/>
      <c r="E6" s="321"/>
      <c r="F6" s="321"/>
      <c r="G6" s="321"/>
      <c r="H6" s="321"/>
      <c r="I6" s="321"/>
      <c r="J6" s="321"/>
      <c r="K6" s="321"/>
      <c r="L6" s="321"/>
      <c r="M6" s="321"/>
      <c r="N6" s="321"/>
      <c r="O6" s="321"/>
    </row>
    <row r="7" spans="1:15" x14ac:dyDescent="0.25">
      <c r="A7" s="321"/>
      <c r="B7" s="321"/>
      <c r="C7" s="321"/>
      <c r="D7" s="321"/>
      <c r="E7" s="321"/>
      <c r="F7" s="321"/>
      <c r="G7" s="321"/>
      <c r="H7" s="321"/>
      <c r="I7" s="321"/>
      <c r="J7" s="321"/>
      <c r="K7" s="321"/>
      <c r="L7" s="321"/>
      <c r="M7" s="321"/>
      <c r="N7" s="321"/>
      <c r="O7" s="321"/>
    </row>
    <row r="8" spans="1:15" x14ac:dyDescent="0.25">
      <c r="A8" s="321"/>
      <c r="B8" s="321"/>
      <c r="C8" s="321"/>
      <c r="D8" s="321"/>
      <c r="E8" s="321"/>
      <c r="F8" s="321"/>
      <c r="G8" s="321"/>
      <c r="H8" s="321"/>
      <c r="I8" s="321"/>
      <c r="J8" s="321"/>
      <c r="K8" s="321"/>
      <c r="L8" s="321"/>
      <c r="M8" s="321"/>
      <c r="N8" s="321"/>
      <c r="O8" s="321"/>
    </row>
    <row r="9" spans="1:15" x14ac:dyDescent="0.25">
      <c r="A9" s="321"/>
      <c r="B9" s="321"/>
      <c r="C9" s="321"/>
      <c r="D9" s="321"/>
      <c r="E9" s="321"/>
      <c r="F9" s="321"/>
      <c r="G9" s="321"/>
      <c r="H9" s="321"/>
      <c r="I9" s="321"/>
      <c r="J9" s="321"/>
      <c r="K9" s="321"/>
      <c r="L9" s="321"/>
      <c r="M9" s="321"/>
      <c r="N9" s="321"/>
      <c r="O9" s="321"/>
    </row>
    <row r="10" spans="1:15" x14ac:dyDescent="0.25">
      <c r="A10" s="321"/>
      <c r="B10" s="321"/>
      <c r="C10" s="321"/>
      <c r="D10" s="321"/>
      <c r="E10" s="321"/>
      <c r="F10" s="321"/>
      <c r="G10" s="321"/>
      <c r="H10" s="321"/>
      <c r="I10" s="321"/>
      <c r="J10" s="321"/>
      <c r="K10" s="321"/>
      <c r="L10" s="321"/>
      <c r="M10" s="321"/>
      <c r="N10" s="321"/>
      <c r="O10" s="321"/>
    </row>
    <row r="11" spans="1:15" x14ac:dyDescent="0.25">
      <c r="A11" s="321"/>
      <c r="B11" s="321"/>
      <c r="C11" s="321"/>
      <c r="D11" s="321"/>
      <c r="E11" s="321"/>
      <c r="F11" s="321"/>
      <c r="G11" s="321"/>
      <c r="H11" s="321"/>
      <c r="I11" s="321"/>
      <c r="J11" s="321"/>
      <c r="K11" s="321"/>
      <c r="L11" s="321"/>
      <c r="M11" s="321"/>
      <c r="N11" s="321"/>
      <c r="O11" s="321"/>
    </row>
    <row r="12" spans="1:15" x14ac:dyDescent="0.25">
      <c r="A12" s="321"/>
      <c r="B12" s="321"/>
      <c r="C12" s="321"/>
      <c r="D12" s="321"/>
      <c r="E12" s="321"/>
      <c r="F12" s="321"/>
      <c r="G12" s="321"/>
      <c r="H12" s="321"/>
      <c r="I12" s="321"/>
      <c r="J12" s="321"/>
      <c r="K12" s="321"/>
      <c r="L12" s="321"/>
      <c r="M12" s="321"/>
      <c r="N12" s="321"/>
      <c r="O12" s="321"/>
    </row>
    <row r="13" spans="1:15" x14ac:dyDescent="0.25">
      <c r="A13" s="321"/>
      <c r="B13" s="321"/>
      <c r="C13" s="321"/>
      <c r="D13" s="321"/>
      <c r="E13" s="321"/>
      <c r="F13" s="321"/>
      <c r="G13" s="321"/>
      <c r="H13" s="321"/>
      <c r="I13" s="321"/>
      <c r="J13" s="321"/>
      <c r="K13" s="321"/>
      <c r="L13" s="321"/>
      <c r="M13" s="321"/>
      <c r="N13" s="321"/>
      <c r="O13" s="321"/>
    </row>
    <row r="14" spans="1:15" x14ac:dyDescent="0.25">
      <c r="A14" s="321"/>
      <c r="B14" s="321"/>
      <c r="C14" s="321"/>
      <c r="D14" s="321"/>
      <c r="E14" s="321"/>
      <c r="F14" s="321"/>
      <c r="G14" s="321"/>
      <c r="H14" s="321"/>
      <c r="I14" s="321"/>
      <c r="J14" s="321"/>
      <c r="K14" s="321"/>
      <c r="L14" s="321"/>
      <c r="M14" s="321"/>
      <c r="N14" s="321"/>
      <c r="O14" s="321"/>
    </row>
    <row r="15" spans="1:15" x14ac:dyDescent="0.25">
      <c r="A15" s="321"/>
      <c r="B15" s="321"/>
      <c r="C15" s="321"/>
      <c r="D15" s="321"/>
      <c r="E15" s="321"/>
      <c r="F15" s="321"/>
      <c r="G15" s="321"/>
      <c r="H15" s="321"/>
      <c r="I15" s="321"/>
      <c r="J15" s="321"/>
      <c r="K15" s="321"/>
      <c r="L15" s="321"/>
      <c r="M15" s="321"/>
      <c r="N15" s="321"/>
      <c r="O15" s="321"/>
    </row>
    <row r="16" spans="1:15" x14ac:dyDescent="0.25">
      <c r="A16" s="321"/>
      <c r="B16" s="321"/>
      <c r="C16" s="321"/>
      <c r="D16" s="321"/>
      <c r="E16" s="321"/>
      <c r="F16" s="321"/>
      <c r="G16" s="321"/>
      <c r="H16" s="321"/>
      <c r="I16" s="321"/>
      <c r="J16" s="321"/>
      <c r="K16" s="321"/>
      <c r="L16" s="321"/>
      <c r="M16" s="321"/>
      <c r="N16" s="321"/>
      <c r="O16" s="321"/>
    </row>
    <row r="17" spans="1:15" x14ac:dyDescent="0.25">
      <c r="A17" s="321"/>
      <c r="B17" s="321"/>
      <c r="C17" s="321"/>
      <c r="D17" s="321"/>
      <c r="E17" s="321"/>
      <c r="F17" s="321"/>
      <c r="G17" s="321"/>
      <c r="H17" s="321"/>
      <c r="I17" s="321"/>
      <c r="J17" s="321"/>
      <c r="K17" s="321"/>
      <c r="L17" s="321"/>
      <c r="M17" s="321"/>
      <c r="N17" s="321"/>
      <c r="O17" s="321"/>
    </row>
    <row r="18" spans="1:15" x14ac:dyDescent="0.25">
      <c r="A18" s="321"/>
      <c r="B18" s="321"/>
      <c r="C18" s="321"/>
      <c r="D18" s="321"/>
      <c r="E18" s="321"/>
      <c r="F18" s="321"/>
      <c r="G18" s="321"/>
      <c r="H18" s="321"/>
      <c r="I18" s="321"/>
      <c r="J18" s="321"/>
      <c r="K18" s="321"/>
      <c r="L18" s="321"/>
      <c r="M18" s="321"/>
      <c r="N18" s="321"/>
      <c r="O18" s="321"/>
    </row>
    <row r="19" spans="1:15" x14ac:dyDescent="0.25">
      <c r="A19" s="321"/>
      <c r="B19" s="321"/>
      <c r="C19" s="321"/>
      <c r="D19" s="321"/>
      <c r="E19" s="321"/>
      <c r="F19" s="321"/>
      <c r="G19" s="321"/>
      <c r="H19" s="321"/>
      <c r="I19" s="321"/>
      <c r="J19" s="321"/>
      <c r="K19" s="321"/>
      <c r="L19" s="321"/>
      <c r="M19" s="321"/>
      <c r="N19" s="321"/>
      <c r="O19" s="321"/>
    </row>
    <row r="20" spans="1:15" x14ac:dyDescent="0.25">
      <c r="A20" s="321"/>
      <c r="B20" s="321"/>
      <c r="C20" s="321"/>
      <c r="D20" s="321"/>
      <c r="E20" s="321"/>
      <c r="F20" s="321"/>
      <c r="G20" s="321"/>
      <c r="H20" s="321"/>
      <c r="I20" s="321"/>
      <c r="J20" s="321"/>
      <c r="K20" s="321"/>
      <c r="L20" s="321"/>
      <c r="M20" s="321"/>
      <c r="N20" s="321"/>
      <c r="O20" s="321"/>
    </row>
    <row r="21" spans="1:15" x14ac:dyDescent="0.25">
      <c r="A21" s="321"/>
      <c r="B21" s="321"/>
      <c r="C21" s="321"/>
      <c r="D21" s="321"/>
      <c r="E21" s="321"/>
      <c r="F21" s="321"/>
      <c r="G21" s="321"/>
      <c r="H21" s="321"/>
      <c r="I21" s="321"/>
      <c r="J21" s="321"/>
      <c r="K21" s="321"/>
      <c r="L21" s="321"/>
      <c r="M21" s="321"/>
      <c r="N21" s="321"/>
      <c r="O21" s="321"/>
    </row>
    <row r="22" spans="1:15" x14ac:dyDescent="0.25">
      <c r="A22" s="321"/>
      <c r="B22" s="321"/>
      <c r="C22" s="321"/>
      <c r="D22" s="321"/>
      <c r="E22" s="321"/>
      <c r="F22" s="321"/>
      <c r="G22" s="321"/>
      <c r="H22" s="321"/>
      <c r="I22" s="321"/>
      <c r="J22" s="321"/>
      <c r="K22" s="321"/>
      <c r="L22" s="321"/>
      <c r="M22" s="321"/>
      <c r="N22" s="321"/>
      <c r="O22" s="321"/>
    </row>
    <row r="23" spans="1:15" x14ac:dyDescent="0.25">
      <c r="A23" s="321"/>
      <c r="B23" s="321"/>
      <c r="C23" s="321"/>
      <c r="D23" s="321"/>
      <c r="E23" s="321"/>
      <c r="F23" s="321"/>
      <c r="G23" s="321"/>
      <c r="H23" s="321"/>
      <c r="I23" s="321"/>
      <c r="J23" s="321"/>
      <c r="K23" s="321"/>
      <c r="L23" s="321"/>
      <c r="M23" s="321"/>
      <c r="N23" s="321"/>
      <c r="O23" s="321"/>
    </row>
    <row r="24" spans="1:15" x14ac:dyDescent="0.25">
      <c r="A24" s="321"/>
      <c r="B24" s="321"/>
      <c r="C24" s="321"/>
      <c r="D24" s="321"/>
      <c r="E24" s="321"/>
      <c r="F24" s="321"/>
      <c r="G24" s="321"/>
      <c r="H24" s="321"/>
      <c r="I24" s="321"/>
      <c r="J24" s="321"/>
      <c r="K24" s="321"/>
      <c r="L24" s="321"/>
      <c r="M24" s="321"/>
      <c r="N24" s="321"/>
      <c r="O24" s="321"/>
    </row>
    <row r="25" spans="1:15" x14ac:dyDescent="0.25">
      <c r="A25" s="321"/>
      <c r="B25" s="321"/>
      <c r="C25" s="321"/>
      <c r="D25" s="321"/>
      <c r="E25" s="321"/>
      <c r="F25" s="321"/>
      <c r="G25" s="321"/>
      <c r="H25" s="321"/>
      <c r="I25" s="321"/>
      <c r="J25" s="321"/>
      <c r="K25" s="321"/>
      <c r="L25" s="321"/>
      <c r="M25" s="321"/>
      <c r="N25" s="321"/>
      <c r="O25" s="321"/>
    </row>
    <row r="26" spans="1:15" x14ac:dyDescent="0.25">
      <c r="A26" s="321"/>
      <c r="B26" s="321"/>
      <c r="C26" s="321"/>
      <c r="D26" s="321"/>
      <c r="E26" s="321"/>
      <c r="F26" s="321"/>
      <c r="G26" s="321"/>
      <c r="H26" s="321"/>
      <c r="I26" s="321"/>
      <c r="J26" s="321"/>
      <c r="K26" s="321"/>
      <c r="L26" s="321"/>
      <c r="M26" s="321"/>
      <c r="N26" s="321"/>
      <c r="O26" s="321"/>
    </row>
    <row r="27" spans="1:15" x14ac:dyDescent="0.25">
      <c r="A27" s="321"/>
      <c r="B27" s="321"/>
      <c r="C27" s="321"/>
      <c r="D27" s="321"/>
      <c r="E27" s="321"/>
      <c r="F27" s="321"/>
      <c r="G27" s="321"/>
      <c r="H27" s="321"/>
      <c r="I27" s="321"/>
      <c r="J27" s="321"/>
      <c r="K27" s="321"/>
      <c r="L27" s="321"/>
      <c r="M27" s="321"/>
      <c r="N27" s="321"/>
      <c r="O27" s="321"/>
    </row>
    <row r="28" spans="1:15" x14ac:dyDescent="0.25">
      <c r="A28" s="321"/>
      <c r="B28" s="321"/>
      <c r="C28" s="321"/>
      <c r="D28" s="321"/>
      <c r="E28" s="321"/>
      <c r="F28" s="321"/>
      <c r="G28" s="321"/>
      <c r="H28" s="321"/>
      <c r="I28" s="321"/>
      <c r="J28" s="321"/>
      <c r="K28" s="321"/>
      <c r="L28" s="321"/>
      <c r="M28" s="321"/>
      <c r="N28" s="321"/>
      <c r="O28" s="321"/>
    </row>
    <row r="29" spans="1:15" x14ac:dyDescent="0.25">
      <c r="A29" s="321"/>
      <c r="B29" s="321"/>
      <c r="C29" s="321"/>
      <c r="D29" s="321"/>
      <c r="E29" s="321"/>
      <c r="F29" s="321"/>
      <c r="G29" s="321"/>
      <c r="H29" s="321"/>
      <c r="I29" s="321"/>
      <c r="J29" s="321"/>
      <c r="K29" s="321"/>
      <c r="L29" s="321"/>
      <c r="M29" s="321"/>
      <c r="N29" s="321"/>
      <c r="O29" s="321"/>
    </row>
    <row r="30" spans="1:15" x14ac:dyDescent="0.25">
      <c r="A30" s="321"/>
      <c r="B30" s="321"/>
      <c r="C30" s="321"/>
      <c r="D30" s="321"/>
      <c r="E30" s="321"/>
      <c r="F30" s="321"/>
      <c r="G30" s="321"/>
      <c r="H30" s="321"/>
      <c r="I30" s="321"/>
      <c r="J30" s="321"/>
      <c r="K30" s="321"/>
      <c r="L30" s="321"/>
      <c r="M30" s="321"/>
      <c r="N30" s="321"/>
      <c r="O30" s="321"/>
    </row>
    <row r="31" spans="1:15" x14ac:dyDescent="0.25">
      <c r="A31" s="321"/>
      <c r="B31" s="321"/>
      <c r="C31" s="321"/>
      <c r="D31" s="321"/>
      <c r="E31" s="321"/>
      <c r="F31" s="321"/>
      <c r="G31" s="321"/>
      <c r="H31" s="321"/>
      <c r="I31" s="321"/>
      <c r="J31" s="321"/>
      <c r="K31" s="321"/>
      <c r="L31" s="321"/>
      <c r="M31" s="321"/>
      <c r="N31" s="321"/>
      <c r="O31" s="321"/>
    </row>
    <row r="32" spans="1:15" x14ac:dyDescent="0.25">
      <c r="A32" s="321"/>
      <c r="B32" s="321"/>
      <c r="C32" s="321"/>
      <c r="D32" s="321"/>
      <c r="E32" s="321"/>
      <c r="F32" s="321"/>
      <c r="G32" s="321"/>
      <c r="H32" s="321"/>
      <c r="I32" s="321"/>
      <c r="J32" s="321"/>
      <c r="K32" s="321"/>
      <c r="L32" s="321"/>
      <c r="M32" s="321"/>
      <c r="N32" s="321"/>
      <c r="O32" s="321"/>
    </row>
    <row r="33" spans="1:15" x14ac:dyDescent="0.25">
      <c r="A33" s="321"/>
      <c r="B33" s="321"/>
      <c r="C33" s="321"/>
      <c r="D33" s="321"/>
      <c r="E33" s="321"/>
      <c r="F33" s="321"/>
      <c r="G33" s="321"/>
      <c r="H33" s="321"/>
      <c r="I33" s="321"/>
      <c r="J33" s="321"/>
      <c r="K33" s="321"/>
      <c r="L33" s="321"/>
      <c r="M33" s="321"/>
      <c r="N33" s="321"/>
      <c r="O33" s="321"/>
    </row>
    <row r="34" spans="1:15" x14ac:dyDescent="0.25">
      <c r="A34" s="321"/>
      <c r="B34" s="321"/>
      <c r="C34" s="321"/>
      <c r="D34" s="321"/>
      <c r="E34" s="321"/>
      <c r="F34" s="321"/>
      <c r="G34" s="321"/>
      <c r="H34" s="321"/>
      <c r="I34" s="321"/>
      <c r="J34" s="321"/>
      <c r="K34" s="321"/>
      <c r="L34" s="321"/>
      <c r="M34" s="321"/>
      <c r="N34" s="321"/>
      <c r="O34" s="321"/>
    </row>
    <row r="35" spans="1:15" x14ac:dyDescent="0.25">
      <c r="A35" s="321"/>
      <c r="B35" s="321"/>
      <c r="C35" s="321"/>
      <c r="D35" s="321"/>
      <c r="E35" s="321"/>
      <c r="F35" s="321"/>
      <c r="G35" s="321"/>
      <c r="H35" s="321"/>
      <c r="I35" s="321"/>
      <c r="J35" s="321"/>
      <c r="K35" s="321"/>
      <c r="L35" s="321"/>
      <c r="M35" s="321"/>
      <c r="N35" s="321"/>
      <c r="O35" s="321"/>
    </row>
    <row r="36" spans="1:15" x14ac:dyDescent="0.25">
      <c r="A36" s="321"/>
      <c r="B36" s="321"/>
      <c r="C36" s="321"/>
      <c r="D36" s="321"/>
      <c r="E36" s="321"/>
      <c r="F36" s="321"/>
      <c r="G36" s="321"/>
      <c r="H36" s="321"/>
      <c r="I36" s="321"/>
      <c r="J36" s="321"/>
      <c r="K36" s="321"/>
      <c r="L36" s="321"/>
      <c r="M36" s="321"/>
      <c r="N36" s="321"/>
      <c r="O36" s="321"/>
    </row>
    <row r="37" spans="1:15" x14ac:dyDescent="0.25">
      <c r="A37" s="321"/>
      <c r="B37" s="321"/>
      <c r="C37" s="321"/>
      <c r="D37" s="321"/>
      <c r="E37" s="321"/>
      <c r="F37" s="321"/>
      <c r="G37" s="321"/>
      <c r="H37" s="321"/>
      <c r="I37" s="321"/>
      <c r="J37" s="321"/>
      <c r="K37" s="321"/>
      <c r="L37" s="321"/>
      <c r="M37" s="321"/>
      <c r="N37" s="321"/>
      <c r="O37" s="321"/>
    </row>
    <row r="38" spans="1:15" x14ac:dyDescent="0.25">
      <c r="A38" s="321"/>
      <c r="B38" s="321"/>
      <c r="C38" s="321"/>
      <c r="D38" s="321"/>
      <c r="E38" s="321"/>
      <c r="F38" s="321"/>
      <c r="G38" s="321"/>
      <c r="H38" s="321"/>
      <c r="I38" s="321"/>
      <c r="J38" s="321"/>
      <c r="K38" s="321"/>
      <c r="L38" s="321"/>
      <c r="M38" s="321"/>
      <c r="N38" s="321"/>
      <c r="O38" s="321"/>
    </row>
    <row r="39" spans="1:15" x14ac:dyDescent="0.25">
      <c r="A39" s="321"/>
      <c r="B39" s="321"/>
      <c r="C39" s="321"/>
      <c r="D39" s="321"/>
      <c r="E39" s="321"/>
      <c r="F39" s="321"/>
      <c r="G39" s="321"/>
      <c r="H39" s="321"/>
      <c r="I39" s="321"/>
      <c r="J39" s="321"/>
      <c r="K39" s="321"/>
      <c r="L39" s="321"/>
      <c r="M39" s="321"/>
      <c r="N39" s="321"/>
      <c r="O39" s="321"/>
    </row>
    <row r="40" spans="1:15" x14ac:dyDescent="0.25">
      <c r="A40" s="321"/>
      <c r="B40" s="321"/>
      <c r="C40" s="321"/>
      <c r="D40" s="321"/>
      <c r="E40" s="321"/>
      <c r="F40" s="321"/>
      <c r="G40" s="321"/>
      <c r="H40" s="321"/>
      <c r="I40" s="321"/>
      <c r="J40" s="321"/>
      <c r="K40" s="321"/>
      <c r="L40" s="321"/>
      <c r="M40" s="321"/>
      <c r="N40" s="321"/>
      <c r="O40" s="321"/>
    </row>
    <row r="41" spans="1:15" x14ac:dyDescent="0.25">
      <c r="A41" s="321"/>
      <c r="B41" s="321"/>
      <c r="C41" s="321"/>
      <c r="D41" s="321"/>
      <c r="E41" s="321"/>
      <c r="F41" s="321"/>
      <c r="G41" s="321"/>
      <c r="H41" s="321"/>
      <c r="I41" s="321"/>
      <c r="J41" s="321"/>
      <c r="K41" s="321"/>
      <c r="L41" s="321"/>
      <c r="M41" s="321"/>
      <c r="N41" s="321"/>
      <c r="O41" s="321"/>
    </row>
    <row r="42" spans="1:15" x14ac:dyDescent="0.25">
      <c r="A42" s="321"/>
      <c r="B42" s="321"/>
      <c r="C42" s="321"/>
      <c r="D42" s="321"/>
      <c r="E42" s="321"/>
      <c r="F42" s="321"/>
      <c r="G42" s="321"/>
      <c r="H42" s="321"/>
      <c r="I42" s="321"/>
      <c r="J42" s="321"/>
      <c r="K42" s="321"/>
      <c r="L42" s="321"/>
      <c r="M42" s="321"/>
      <c r="N42" s="321"/>
      <c r="O42" s="321"/>
    </row>
    <row r="43" spans="1:15" x14ac:dyDescent="0.25">
      <c r="A43" s="321"/>
      <c r="B43" s="321"/>
      <c r="C43" s="321"/>
      <c r="D43" s="321"/>
      <c r="E43" s="321"/>
      <c r="F43" s="321"/>
      <c r="G43" s="321"/>
      <c r="H43" s="321"/>
      <c r="I43" s="321"/>
      <c r="J43" s="321"/>
      <c r="K43" s="321"/>
      <c r="L43" s="321"/>
      <c r="M43" s="321"/>
      <c r="N43" s="321"/>
      <c r="O43" s="321"/>
    </row>
    <row r="44" spans="1:15" x14ac:dyDescent="0.25">
      <c r="A44" s="321"/>
      <c r="B44" s="321"/>
      <c r="C44" s="321"/>
      <c r="D44" s="321"/>
      <c r="E44" s="321"/>
      <c r="F44" s="321"/>
      <c r="G44" s="321"/>
      <c r="H44" s="321"/>
      <c r="I44" s="321"/>
      <c r="J44" s="321"/>
      <c r="K44" s="321"/>
      <c r="L44" s="321"/>
      <c r="M44" s="321"/>
      <c r="N44" s="321"/>
      <c r="O44" s="321"/>
    </row>
    <row r="45" spans="1:15" x14ac:dyDescent="0.25">
      <c r="A45" s="321"/>
      <c r="B45" s="321"/>
      <c r="C45" s="321"/>
      <c r="D45" s="321"/>
      <c r="E45" s="321"/>
      <c r="F45" s="321"/>
      <c r="G45" s="321"/>
      <c r="H45" s="321"/>
      <c r="I45" s="321"/>
      <c r="J45" s="321"/>
      <c r="K45" s="321"/>
      <c r="L45" s="321"/>
      <c r="M45" s="321"/>
      <c r="N45" s="321"/>
      <c r="O45" s="321"/>
    </row>
    <row r="46" spans="1:15" x14ac:dyDescent="0.25">
      <c r="A46" s="321"/>
      <c r="B46" s="321"/>
      <c r="C46" s="321"/>
      <c r="D46" s="321"/>
      <c r="E46" s="321"/>
      <c r="F46" s="321"/>
      <c r="G46" s="321"/>
      <c r="H46" s="321"/>
      <c r="I46" s="321"/>
      <c r="J46" s="321"/>
      <c r="K46" s="321"/>
      <c r="L46" s="321"/>
      <c r="M46" s="321"/>
      <c r="N46" s="321"/>
      <c r="O46" s="321"/>
    </row>
    <row r="47" spans="1:15" x14ac:dyDescent="0.25">
      <c r="A47" s="321"/>
      <c r="B47" s="321"/>
      <c r="C47" s="321"/>
      <c r="D47" s="321"/>
      <c r="E47" s="321"/>
      <c r="F47" s="321"/>
      <c r="G47" s="321"/>
      <c r="H47" s="321"/>
      <c r="I47" s="321"/>
      <c r="J47" s="321"/>
      <c r="K47" s="321"/>
      <c r="L47" s="321"/>
      <c r="M47" s="321"/>
      <c r="N47" s="321"/>
      <c r="O47" s="321"/>
    </row>
    <row r="48" spans="1:15" x14ac:dyDescent="0.25">
      <c r="A48" s="321"/>
      <c r="B48" s="321"/>
      <c r="C48" s="321"/>
      <c r="D48" s="321"/>
      <c r="E48" s="321"/>
      <c r="F48" s="321"/>
      <c r="G48" s="321"/>
      <c r="H48" s="321"/>
      <c r="I48" s="321"/>
      <c r="J48" s="321"/>
      <c r="K48" s="321"/>
      <c r="L48" s="321"/>
      <c r="M48" s="321"/>
      <c r="N48" s="321"/>
      <c r="O48" s="321"/>
    </row>
    <row r="49" spans="1:15" x14ac:dyDescent="0.25">
      <c r="A49" s="321"/>
      <c r="B49" s="321"/>
      <c r="C49" s="321"/>
      <c r="D49" s="321"/>
      <c r="E49" s="321"/>
      <c r="F49" s="321"/>
      <c r="G49" s="321"/>
      <c r="H49" s="321"/>
      <c r="I49" s="321"/>
      <c r="J49" s="321"/>
      <c r="K49" s="321"/>
      <c r="L49" s="321"/>
      <c r="M49" s="321"/>
      <c r="N49" s="321"/>
      <c r="O49" s="321"/>
    </row>
  </sheetData>
  <mergeCells count="1">
    <mergeCell ref="A1:O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view="pageBreakPreview" topLeftCell="A26" zoomScale="90" zoomScaleSheetLayoutView="90" workbookViewId="0">
      <selection activeCell="F31" sqref="F31"/>
    </sheetView>
  </sheetViews>
  <sheetFormatPr defaultRowHeight="16.5" x14ac:dyDescent="0.25"/>
  <cols>
    <col min="1" max="1" width="6.42578125" style="245" customWidth="1"/>
    <col min="2" max="2" width="40.7109375" style="245" customWidth="1"/>
    <col min="3" max="3" width="68.85546875" style="245" customWidth="1"/>
    <col min="4" max="4" width="30.28515625" style="245" customWidth="1"/>
    <col min="5" max="5" width="14" style="245" customWidth="1"/>
    <col min="6" max="6" width="16.140625" style="245" customWidth="1"/>
    <col min="7" max="7" width="11.140625" style="245" customWidth="1"/>
    <col min="8" max="8" width="13.28515625" style="245" customWidth="1"/>
    <col min="9" max="9" width="46.28515625" style="245" customWidth="1"/>
    <col min="10" max="10" width="11.42578125" style="245" customWidth="1"/>
    <col min="11" max="256" width="9.140625" style="245"/>
    <col min="257" max="257" width="6.42578125" style="245" customWidth="1"/>
    <col min="258" max="258" width="40.7109375" style="245" customWidth="1"/>
    <col min="259" max="259" width="68.85546875" style="245" customWidth="1"/>
    <col min="260" max="260" width="27.28515625" style="245" customWidth="1"/>
    <col min="261" max="261" width="14" style="245" customWidth="1"/>
    <col min="262" max="262" width="16.140625" style="245" customWidth="1"/>
    <col min="263" max="263" width="11.140625" style="245" customWidth="1"/>
    <col min="264" max="264" width="13.28515625" style="245" customWidth="1"/>
    <col min="265" max="265" width="46.28515625" style="245" customWidth="1"/>
    <col min="266" max="266" width="11.42578125" style="245" customWidth="1"/>
    <col min="267" max="512" width="9.140625" style="245"/>
    <col min="513" max="513" width="6.42578125" style="245" customWidth="1"/>
    <col min="514" max="514" width="40.7109375" style="245" customWidth="1"/>
    <col min="515" max="515" width="68.85546875" style="245" customWidth="1"/>
    <col min="516" max="516" width="27.28515625" style="245" customWidth="1"/>
    <col min="517" max="517" width="14" style="245" customWidth="1"/>
    <col min="518" max="518" width="16.140625" style="245" customWidth="1"/>
    <col min="519" max="519" width="11.140625" style="245" customWidth="1"/>
    <col min="520" max="520" width="13.28515625" style="245" customWidth="1"/>
    <col min="521" max="521" width="46.28515625" style="245" customWidth="1"/>
    <col min="522" max="522" width="11.42578125" style="245" customWidth="1"/>
    <col min="523" max="768" width="9.140625" style="245"/>
    <col min="769" max="769" width="6.42578125" style="245" customWidth="1"/>
    <col min="770" max="770" width="40.7109375" style="245" customWidth="1"/>
    <col min="771" max="771" width="68.85546875" style="245" customWidth="1"/>
    <col min="772" max="772" width="27.28515625" style="245" customWidth="1"/>
    <col min="773" max="773" width="14" style="245" customWidth="1"/>
    <col min="774" max="774" width="16.140625" style="245" customWidth="1"/>
    <col min="775" max="775" width="11.140625" style="245" customWidth="1"/>
    <col min="776" max="776" width="13.28515625" style="245" customWidth="1"/>
    <col min="777" max="777" width="46.28515625" style="245" customWidth="1"/>
    <col min="778" max="778" width="11.42578125" style="245" customWidth="1"/>
    <col min="779" max="1024" width="9.140625" style="245"/>
    <col min="1025" max="1025" width="6.42578125" style="245" customWidth="1"/>
    <col min="1026" max="1026" width="40.7109375" style="245" customWidth="1"/>
    <col min="1027" max="1027" width="68.85546875" style="245" customWidth="1"/>
    <col min="1028" max="1028" width="27.28515625" style="245" customWidth="1"/>
    <col min="1029" max="1029" width="14" style="245" customWidth="1"/>
    <col min="1030" max="1030" width="16.140625" style="245" customWidth="1"/>
    <col min="1031" max="1031" width="11.140625" style="245" customWidth="1"/>
    <col min="1032" max="1032" width="13.28515625" style="245" customWidth="1"/>
    <col min="1033" max="1033" width="46.28515625" style="245" customWidth="1"/>
    <col min="1034" max="1034" width="11.42578125" style="245" customWidth="1"/>
    <col min="1035" max="1280" width="9.140625" style="245"/>
    <col min="1281" max="1281" width="6.42578125" style="245" customWidth="1"/>
    <col min="1282" max="1282" width="40.7109375" style="245" customWidth="1"/>
    <col min="1283" max="1283" width="68.85546875" style="245" customWidth="1"/>
    <col min="1284" max="1284" width="27.28515625" style="245" customWidth="1"/>
    <col min="1285" max="1285" width="14" style="245" customWidth="1"/>
    <col min="1286" max="1286" width="16.140625" style="245" customWidth="1"/>
    <col min="1287" max="1287" width="11.140625" style="245" customWidth="1"/>
    <col min="1288" max="1288" width="13.28515625" style="245" customWidth="1"/>
    <col min="1289" max="1289" width="46.28515625" style="245" customWidth="1"/>
    <col min="1290" max="1290" width="11.42578125" style="245" customWidth="1"/>
    <col min="1291" max="1536" width="9.140625" style="245"/>
    <col min="1537" max="1537" width="6.42578125" style="245" customWidth="1"/>
    <col min="1538" max="1538" width="40.7109375" style="245" customWidth="1"/>
    <col min="1539" max="1539" width="68.85546875" style="245" customWidth="1"/>
    <col min="1540" max="1540" width="27.28515625" style="245" customWidth="1"/>
    <col min="1541" max="1541" width="14" style="245" customWidth="1"/>
    <col min="1542" max="1542" width="16.140625" style="245" customWidth="1"/>
    <col min="1543" max="1543" width="11.140625" style="245" customWidth="1"/>
    <col min="1544" max="1544" width="13.28515625" style="245" customWidth="1"/>
    <col min="1545" max="1545" width="46.28515625" style="245" customWidth="1"/>
    <col min="1546" max="1546" width="11.42578125" style="245" customWidth="1"/>
    <col min="1547" max="1792" width="9.140625" style="245"/>
    <col min="1793" max="1793" width="6.42578125" style="245" customWidth="1"/>
    <col min="1794" max="1794" width="40.7109375" style="245" customWidth="1"/>
    <col min="1795" max="1795" width="68.85546875" style="245" customWidth="1"/>
    <col min="1796" max="1796" width="27.28515625" style="245" customWidth="1"/>
    <col min="1797" max="1797" width="14" style="245" customWidth="1"/>
    <col min="1798" max="1798" width="16.140625" style="245" customWidth="1"/>
    <col min="1799" max="1799" width="11.140625" style="245" customWidth="1"/>
    <col min="1800" max="1800" width="13.28515625" style="245" customWidth="1"/>
    <col min="1801" max="1801" width="46.28515625" style="245" customWidth="1"/>
    <col min="1802" max="1802" width="11.42578125" style="245" customWidth="1"/>
    <col min="1803" max="2048" width="9.140625" style="245"/>
    <col min="2049" max="2049" width="6.42578125" style="245" customWidth="1"/>
    <col min="2050" max="2050" width="40.7109375" style="245" customWidth="1"/>
    <col min="2051" max="2051" width="68.85546875" style="245" customWidth="1"/>
    <col min="2052" max="2052" width="27.28515625" style="245" customWidth="1"/>
    <col min="2053" max="2053" width="14" style="245" customWidth="1"/>
    <col min="2054" max="2054" width="16.140625" style="245" customWidth="1"/>
    <col min="2055" max="2055" width="11.140625" style="245" customWidth="1"/>
    <col min="2056" max="2056" width="13.28515625" style="245" customWidth="1"/>
    <col min="2057" max="2057" width="46.28515625" style="245" customWidth="1"/>
    <col min="2058" max="2058" width="11.42578125" style="245" customWidth="1"/>
    <col min="2059" max="2304" width="9.140625" style="245"/>
    <col min="2305" max="2305" width="6.42578125" style="245" customWidth="1"/>
    <col min="2306" max="2306" width="40.7109375" style="245" customWidth="1"/>
    <col min="2307" max="2307" width="68.85546875" style="245" customWidth="1"/>
    <col min="2308" max="2308" width="27.28515625" style="245" customWidth="1"/>
    <col min="2309" max="2309" width="14" style="245" customWidth="1"/>
    <col min="2310" max="2310" width="16.140625" style="245" customWidth="1"/>
    <col min="2311" max="2311" width="11.140625" style="245" customWidth="1"/>
    <col min="2312" max="2312" width="13.28515625" style="245" customWidth="1"/>
    <col min="2313" max="2313" width="46.28515625" style="245" customWidth="1"/>
    <col min="2314" max="2314" width="11.42578125" style="245" customWidth="1"/>
    <col min="2315" max="2560" width="9.140625" style="245"/>
    <col min="2561" max="2561" width="6.42578125" style="245" customWidth="1"/>
    <col min="2562" max="2562" width="40.7109375" style="245" customWidth="1"/>
    <col min="2563" max="2563" width="68.85546875" style="245" customWidth="1"/>
    <col min="2564" max="2564" width="27.28515625" style="245" customWidth="1"/>
    <col min="2565" max="2565" width="14" style="245" customWidth="1"/>
    <col min="2566" max="2566" width="16.140625" style="245" customWidth="1"/>
    <col min="2567" max="2567" width="11.140625" style="245" customWidth="1"/>
    <col min="2568" max="2568" width="13.28515625" style="245" customWidth="1"/>
    <col min="2569" max="2569" width="46.28515625" style="245" customWidth="1"/>
    <col min="2570" max="2570" width="11.42578125" style="245" customWidth="1"/>
    <col min="2571" max="2816" width="9.140625" style="245"/>
    <col min="2817" max="2817" width="6.42578125" style="245" customWidth="1"/>
    <col min="2818" max="2818" width="40.7109375" style="245" customWidth="1"/>
    <col min="2819" max="2819" width="68.85546875" style="245" customWidth="1"/>
    <col min="2820" max="2820" width="27.28515625" style="245" customWidth="1"/>
    <col min="2821" max="2821" width="14" style="245" customWidth="1"/>
    <col min="2822" max="2822" width="16.140625" style="245" customWidth="1"/>
    <col min="2823" max="2823" width="11.140625" style="245" customWidth="1"/>
    <col min="2824" max="2824" width="13.28515625" style="245" customWidth="1"/>
    <col min="2825" max="2825" width="46.28515625" style="245" customWidth="1"/>
    <col min="2826" max="2826" width="11.42578125" style="245" customWidth="1"/>
    <col min="2827" max="3072" width="9.140625" style="245"/>
    <col min="3073" max="3073" width="6.42578125" style="245" customWidth="1"/>
    <col min="3074" max="3074" width="40.7109375" style="245" customWidth="1"/>
    <col min="3075" max="3075" width="68.85546875" style="245" customWidth="1"/>
    <col min="3076" max="3076" width="27.28515625" style="245" customWidth="1"/>
    <col min="3077" max="3077" width="14" style="245" customWidth="1"/>
    <col min="3078" max="3078" width="16.140625" style="245" customWidth="1"/>
    <col min="3079" max="3079" width="11.140625" style="245" customWidth="1"/>
    <col min="3080" max="3080" width="13.28515625" style="245" customWidth="1"/>
    <col min="3081" max="3081" width="46.28515625" style="245" customWidth="1"/>
    <col min="3082" max="3082" width="11.42578125" style="245" customWidth="1"/>
    <col min="3083" max="3328" width="9.140625" style="245"/>
    <col min="3329" max="3329" width="6.42578125" style="245" customWidth="1"/>
    <col min="3330" max="3330" width="40.7109375" style="245" customWidth="1"/>
    <col min="3331" max="3331" width="68.85546875" style="245" customWidth="1"/>
    <col min="3332" max="3332" width="27.28515625" style="245" customWidth="1"/>
    <col min="3333" max="3333" width="14" style="245" customWidth="1"/>
    <col min="3334" max="3334" width="16.140625" style="245" customWidth="1"/>
    <col min="3335" max="3335" width="11.140625" style="245" customWidth="1"/>
    <col min="3336" max="3336" width="13.28515625" style="245" customWidth="1"/>
    <col min="3337" max="3337" width="46.28515625" style="245" customWidth="1"/>
    <col min="3338" max="3338" width="11.42578125" style="245" customWidth="1"/>
    <col min="3339" max="3584" width="9.140625" style="245"/>
    <col min="3585" max="3585" width="6.42578125" style="245" customWidth="1"/>
    <col min="3586" max="3586" width="40.7109375" style="245" customWidth="1"/>
    <col min="3587" max="3587" width="68.85546875" style="245" customWidth="1"/>
    <col min="3588" max="3588" width="27.28515625" style="245" customWidth="1"/>
    <col min="3589" max="3589" width="14" style="245" customWidth="1"/>
    <col min="3590" max="3590" width="16.140625" style="245" customWidth="1"/>
    <col min="3591" max="3591" width="11.140625" style="245" customWidth="1"/>
    <col min="3592" max="3592" width="13.28515625" style="245" customWidth="1"/>
    <col min="3593" max="3593" width="46.28515625" style="245" customWidth="1"/>
    <col min="3594" max="3594" width="11.42578125" style="245" customWidth="1"/>
    <col min="3595" max="3840" width="9.140625" style="245"/>
    <col min="3841" max="3841" width="6.42578125" style="245" customWidth="1"/>
    <col min="3842" max="3842" width="40.7109375" style="245" customWidth="1"/>
    <col min="3843" max="3843" width="68.85546875" style="245" customWidth="1"/>
    <col min="3844" max="3844" width="27.28515625" style="245" customWidth="1"/>
    <col min="3845" max="3845" width="14" style="245" customWidth="1"/>
    <col min="3846" max="3846" width="16.140625" style="245" customWidth="1"/>
    <col min="3847" max="3847" width="11.140625" style="245" customWidth="1"/>
    <col min="3848" max="3848" width="13.28515625" style="245" customWidth="1"/>
    <col min="3849" max="3849" width="46.28515625" style="245" customWidth="1"/>
    <col min="3850" max="3850" width="11.42578125" style="245" customWidth="1"/>
    <col min="3851" max="4096" width="9.140625" style="245"/>
    <col min="4097" max="4097" width="6.42578125" style="245" customWidth="1"/>
    <col min="4098" max="4098" width="40.7109375" style="245" customWidth="1"/>
    <col min="4099" max="4099" width="68.85546875" style="245" customWidth="1"/>
    <col min="4100" max="4100" width="27.28515625" style="245" customWidth="1"/>
    <col min="4101" max="4101" width="14" style="245" customWidth="1"/>
    <col min="4102" max="4102" width="16.140625" style="245" customWidth="1"/>
    <col min="4103" max="4103" width="11.140625" style="245" customWidth="1"/>
    <col min="4104" max="4104" width="13.28515625" style="245" customWidth="1"/>
    <col min="4105" max="4105" width="46.28515625" style="245" customWidth="1"/>
    <col min="4106" max="4106" width="11.42578125" style="245" customWidth="1"/>
    <col min="4107" max="4352" width="9.140625" style="245"/>
    <col min="4353" max="4353" width="6.42578125" style="245" customWidth="1"/>
    <col min="4354" max="4354" width="40.7109375" style="245" customWidth="1"/>
    <col min="4355" max="4355" width="68.85546875" style="245" customWidth="1"/>
    <col min="4356" max="4356" width="27.28515625" style="245" customWidth="1"/>
    <col min="4357" max="4357" width="14" style="245" customWidth="1"/>
    <col min="4358" max="4358" width="16.140625" style="245" customWidth="1"/>
    <col min="4359" max="4359" width="11.140625" style="245" customWidth="1"/>
    <col min="4360" max="4360" width="13.28515625" style="245" customWidth="1"/>
    <col min="4361" max="4361" width="46.28515625" style="245" customWidth="1"/>
    <col min="4362" max="4362" width="11.42578125" style="245" customWidth="1"/>
    <col min="4363" max="4608" width="9.140625" style="245"/>
    <col min="4609" max="4609" width="6.42578125" style="245" customWidth="1"/>
    <col min="4610" max="4610" width="40.7109375" style="245" customWidth="1"/>
    <col min="4611" max="4611" width="68.85546875" style="245" customWidth="1"/>
    <col min="4612" max="4612" width="27.28515625" style="245" customWidth="1"/>
    <col min="4613" max="4613" width="14" style="245" customWidth="1"/>
    <col min="4614" max="4614" width="16.140625" style="245" customWidth="1"/>
    <col min="4615" max="4615" width="11.140625" style="245" customWidth="1"/>
    <col min="4616" max="4616" width="13.28515625" style="245" customWidth="1"/>
    <col min="4617" max="4617" width="46.28515625" style="245" customWidth="1"/>
    <col min="4618" max="4618" width="11.42578125" style="245" customWidth="1"/>
    <col min="4619" max="4864" width="9.140625" style="245"/>
    <col min="4865" max="4865" width="6.42578125" style="245" customWidth="1"/>
    <col min="4866" max="4866" width="40.7109375" style="245" customWidth="1"/>
    <col min="4867" max="4867" width="68.85546875" style="245" customWidth="1"/>
    <col min="4868" max="4868" width="27.28515625" style="245" customWidth="1"/>
    <col min="4869" max="4869" width="14" style="245" customWidth="1"/>
    <col min="4870" max="4870" width="16.140625" style="245" customWidth="1"/>
    <col min="4871" max="4871" width="11.140625" style="245" customWidth="1"/>
    <col min="4872" max="4872" width="13.28515625" style="245" customWidth="1"/>
    <col min="4873" max="4873" width="46.28515625" style="245" customWidth="1"/>
    <col min="4874" max="4874" width="11.42578125" style="245" customWidth="1"/>
    <col min="4875" max="5120" width="9.140625" style="245"/>
    <col min="5121" max="5121" width="6.42578125" style="245" customWidth="1"/>
    <col min="5122" max="5122" width="40.7109375" style="245" customWidth="1"/>
    <col min="5123" max="5123" width="68.85546875" style="245" customWidth="1"/>
    <col min="5124" max="5124" width="27.28515625" style="245" customWidth="1"/>
    <col min="5125" max="5125" width="14" style="245" customWidth="1"/>
    <col min="5126" max="5126" width="16.140625" style="245" customWidth="1"/>
    <col min="5127" max="5127" width="11.140625" style="245" customWidth="1"/>
    <col min="5128" max="5128" width="13.28515625" style="245" customWidth="1"/>
    <col min="5129" max="5129" width="46.28515625" style="245" customWidth="1"/>
    <col min="5130" max="5130" width="11.42578125" style="245" customWidth="1"/>
    <col min="5131" max="5376" width="9.140625" style="245"/>
    <col min="5377" max="5377" width="6.42578125" style="245" customWidth="1"/>
    <col min="5378" max="5378" width="40.7109375" style="245" customWidth="1"/>
    <col min="5379" max="5379" width="68.85546875" style="245" customWidth="1"/>
    <col min="5380" max="5380" width="27.28515625" style="245" customWidth="1"/>
    <col min="5381" max="5381" width="14" style="245" customWidth="1"/>
    <col min="5382" max="5382" width="16.140625" style="245" customWidth="1"/>
    <col min="5383" max="5383" width="11.140625" style="245" customWidth="1"/>
    <col min="5384" max="5384" width="13.28515625" style="245" customWidth="1"/>
    <col min="5385" max="5385" width="46.28515625" style="245" customWidth="1"/>
    <col min="5386" max="5386" width="11.42578125" style="245" customWidth="1"/>
    <col min="5387" max="5632" width="9.140625" style="245"/>
    <col min="5633" max="5633" width="6.42578125" style="245" customWidth="1"/>
    <col min="5634" max="5634" width="40.7109375" style="245" customWidth="1"/>
    <col min="5635" max="5635" width="68.85546875" style="245" customWidth="1"/>
    <col min="5636" max="5636" width="27.28515625" style="245" customWidth="1"/>
    <col min="5637" max="5637" width="14" style="245" customWidth="1"/>
    <col min="5638" max="5638" width="16.140625" style="245" customWidth="1"/>
    <col min="5639" max="5639" width="11.140625" style="245" customWidth="1"/>
    <col min="5640" max="5640" width="13.28515625" style="245" customWidth="1"/>
    <col min="5641" max="5641" width="46.28515625" style="245" customWidth="1"/>
    <col min="5642" max="5642" width="11.42578125" style="245" customWidth="1"/>
    <col min="5643" max="5888" width="9.140625" style="245"/>
    <col min="5889" max="5889" width="6.42578125" style="245" customWidth="1"/>
    <col min="5890" max="5890" width="40.7109375" style="245" customWidth="1"/>
    <col min="5891" max="5891" width="68.85546875" style="245" customWidth="1"/>
    <col min="5892" max="5892" width="27.28515625" style="245" customWidth="1"/>
    <col min="5893" max="5893" width="14" style="245" customWidth="1"/>
    <col min="5894" max="5894" width="16.140625" style="245" customWidth="1"/>
    <col min="5895" max="5895" width="11.140625" style="245" customWidth="1"/>
    <col min="5896" max="5896" width="13.28515625" style="245" customWidth="1"/>
    <col min="5897" max="5897" width="46.28515625" style="245" customWidth="1"/>
    <col min="5898" max="5898" width="11.42578125" style="245" customWidth="1"/>
    <col min="5899" max="6144" width="9.140625" style="245"/>
    <col min="6145" max="6145" width="6.42578125" style="245" customWidth="1"/>
    <col min="6146" max="6146" width="40.7109375" style="245" customWidth="1"/>
    <col min="6147" max="6147" width="68.85546875" style="245" customWidth="1"/>
    <col min="6148" max="6148" width="27.28515625" style="245" customWidth="1"/>
    <col min="6149" max="6149" width="14" style="245" customWidth="1"/>
    <col min="6150" max="6150" width="16.140625" style="245" customWidth="1"/>
    <col min="6151" max="6151" width="11.140625" style="245" customWidth="1"/>
    <col min="6152" max="6152" width="13.28515625" style="245" customWidth="1"/>
    <col min="6153" max="6153" width="46.28515625" style="245" customWidth="1"/>
    <col min="6154" max="6154" width="11.42578125" style="245" customWidth="1"/>
    <col min="6155" max="6400" width="9.140625" style="245"/>
    <col min="6401" max="6401" width="6.42578125" style="245" customWidth="1"/>
    <col min="6402" max="6402" width="40.7109375" style="245" customWidth="1"/>
    <col min="6403" max="6403" width="68.85546875" style="245" customWidth="1"/>
    <col min="6404" max="6404" width="27.28515625" style="245" customWidth="1"/>
    <col min="6405" max="6405" width="14" style="245" customWidth="1"/>
    <col min="6406" max="6406" width="16.140625" style="245" customWidth="1"/>
    <col min="6407" max="6407" width="11.140625" style="245" customWidth="1"/>
    <col min="6408" max="6408" width="13.28515625" style="245" customWidth="1"/>
    <col min="6409" max="6409" width="46.28515625" style="245" customWidth="1"/>
    <col min="6410" max="6410" width="11.42578125" style="245" customWidth="1"/>
    <col min="6411" max="6656" width="9.140625" style="245"/>
    <col min="6657" max="6657" width="6.42578125" style="245" customWidth="1"/>
    <col min="6658" max="6658" width="40.7109375" style="245" customWidth="1"/>
    <col min="6659" max="6659" width="68.85546875" style="245" customWidth="1"/>
    <col min="6660" max="6660" width="27.28515625" style="245" customWidth="1"/>
    <col min="6661" max="6661" width="14" style="245" customWidth="1"/>
    <col min="6662" max="6662" width="16.140625" style="245" customWidth="1"/>
    <col min="6663" max="6663" width="11.140625" style="245" customWidth="1"/>
    <col min="6664" max="6664" width="13.28515625" style="245" customWidth="1"/>
    <col min="6665" max="6665" width="46.28515625" style="245" customWidth="1"/>
    <col min="6666" max="6666" width="11.42578125" style="245" customWidth="1"/>
    <col min="6667" max="6912" width="9.140625" style="245"/>
    <col min="6913" max="6913" width="6.42578125" style="245" customWidth="1"/>
    <col min="6914" max="6914" width="40.7109375" style="245" customWidth="1"/>
    <col min="6915" max="6915" width="68.85546875" style="245" customWidth="1"/>
    <col min="6916" max="6916" width="27.28515625" style="245" customWidth="1"/>
    <col min="6917" max="6917" width="14" style="245" customWidth="1"/>
    <col min="6918" max="6918" width="16.140625" style="245" customWidth="1"/>
    <col min="6919" max="6919" width="11.140625" style="245" customWidth="1"/>
    <col min="6920" max="6920" width="13.28515625" style="245" customWidth="1"/>
    <col min="6921" max="6921" width="46.28515625" style="245" customWidth="1"/>
    <col min="6922" max="6922" width="11.42578125" style="245" customWidth="1"/>
    <col min="6923" max="7168" width="9.140625" style="245"/>
    <col min="7169" max="7169" width="6.42578125" style="245" customWidth="1"/>
    <col min="7170" max="7170" width="40.7109375" style="245" customWidth="1"/>
    <col min="7171" max="7171" width="68.85546875" style="245" customWidth="1"/>
    <col min="7172" max="7172" width="27.28515625" style="245" customWidth="1"/>
    <col min="7173" max="7173" width="14" style="245" customWidth="1"/>
    <col min="7174" max="7174" width="16.140625" style="245" customWidth="1"/>
    <col min="7175" max="7175" width="11.140625" style="245" customWidth="1"/>
    <col min="7176" max="7176" width="13.28515625" style="245" customWidth="1"/>
    <col min="7177" max="7177" width="46.28515625" style="245" customWidth="1"/>
    <col min="7178" max="7178" width="11.42578125" style="245" customWidth="1"/>
    <col min="7179" max="7424" width="9.140625" style="245"/>
    <col min="7425" max="7425" width="6.42578125" style="245" customWidth="1"/>
    <col min="7426" max="7426" width="40.7109375" style="245" customWidth="1"/>
    <col min="7427" max="7427" width="68.85546875" style="245" customWidth="1"/>
    <col min="7428" max="7428" width="27.28515625" style="245" customWidth="1"/>
    <col min="7429" max="7429" width="14" style="245" customWidth="1"/>
    <col min="7430" max="7430" width="16.140625" style="245" customWidth="1"/>
    <col min="7431" max="7431" width="11.140625" style="245" customWidth="1"/>
    <col min="7432" max="7432" width="13.28515625" style="245" customWidth="1"/>
    <col min="7433" max="7433" width="46.28515625" style="245" customWidth="1"/>
    <col min="7434" max="7434" width="11.42578125" style="245" customWidth="1"/>
    <col min="7435" max="7680" width="9.140625" style="245"/>
    <col min="7681" max="7681" width="6.42578125" style="245" customWidth="1"/>
    <col min="7682" max="7682" width="40.7109375" style="245" customWidth="1"/>
    <col min="7683" max="7683" width="68.85546875" style="245" customWidth="1"/>
    <col min="7684" max="7684" width="27.28515625" style="245" customWidth="1"/>
    <col min="7685" max="7685" width="14" style="245" customWidth="1"/>
    <col min="7686" max="7686" width="16.140625" style="245" customWidth="1"/>
    <col min="7687" max="7687" width="11.140625" style="245" customWidth="1"/>
    <col min="7688" max="7688" width="13.28515625" style="245" customWidth="1"/>
    <col min="7689" max="7689" width="46.28515625" style="245" customWidth="1"/>
    <col min="7690" max="7690" width="11.42578125" style="245" customWidth="1"/>
    <col min="7691" max="7936" width="9.140625" style="245"/>
    <col min="7937" max="7937" width="6.42578125" style="245" customWidth="1"/>
    <col min="7938" max="7938" width="40.7109375" style="245" customWidth="1"/>
    <col min="7939" max="7939" width="68.85546875" style="245" customWidth="1"/>
    <col min="7940" max="7940" width="27.28515625" style="245" customWidth="1"/>
    <col min="7941" max="7941" width="14" style="245" customWidth="1"/>
    <col min="7942" max="7942" width="16.140625" style="245" customWidth="1"/>
    <col min="7943" max="7943" width="11.140625" style="245" customWidth="1"/>
    <col min="7944" max="7944" width="13.28515625" style="245" customWidth="1"/>
    <col min="7945" max="7945" width="46.28515625" style="245" customWidth="1"/>
    <col min="7946" max="7946" width="11.42578125" style="245" customWidth="1"/>
    <col min="7947" max="8192" width="9.140625" style="245"/>
    <col min="8193" max="8193" width="6.42578125" style="245" customWidth="1"/>
    <col min="8194" max="8194" width="40.7109375" style="245" customWidth="1"/>
    <col min="8195" max="8195" width="68.85546875" style="245" customWidth="1"/>
    <col min="8196" max="8196" width="27.28515625" style="245" customWidth="1"/>
    <col min="8197" max="8197" width="14" style="245" customWidth="1"/>
    <col min="8198" max="8198" width="16.140625" style="245" customWidth="1"/>
    <col min="8199" max="8199" width="11.140625" style="245" customWidth="1"/>
    <col min="8200" max="8200" width="13.28515625" style="245" customWidth="1"/>
    <col min="8201" max="8201" width="46.28515625" style="245" customWidth="1"/>
    <col min="8202" max="8202" width="11.42578125" style="245" customWidth="1"/>
    <col min="8203" max="8448" width="9.140625" style="245"/>
    <col min="8449" max="8449" width="6.42578125" style="245" customWidth="1"/>
    <col min="8450" max="8450" width="40.7109375" style="245" customWidth="1"/>
    <col min="8451" max="8451" width="68.85546875" style="245" customWidth="1"/>
    <col min="8452" max="8452" width="27.28515625" style="245" customWidth="1"/>
    <col min="8453" max="8453" width="14" style="245" customWidth="1"/>
    <col min="8454" max="8454" width="16.140625" style="245" customWidth="1"/>
    <col min="8455" max="8455" width="11.140625" style="245" customWidth="1"/>
    <col min="8456" max="8456" width="13.28515625" style="245" customWidth="1"/>
    <col min="8457" max="8457" width="46.28515625" style="245" customWidth="1"/>
    <col min="8458" max="8458" width="11.42578125" style="245" customWidth="1"/>
    <col min="8459" max="8704" width="9.140625" style="245"/>
    <col min="8705" max="8705" width="6.42578125" style="245" customWidth="1"/>
    <col min="8706" max="8706" width="40.7109375" style="245" customWidth="1"/>
    <col min="8707" max="8707" width="68.85546875" style="245" customWidth="1"/>
    <col min="8708" max="8708" width="27.28515625" style="245" customWidth="1"/>
    <col min="8709" max="8709" width="14" style="245" customWidth="1"/>
    <col min="8710" max="8710" width="16.140625" style="245" customWidth="1"/>
    <col min="8711" max="8711" width="11.140625" style="245" customWidth="1"/>
    <col min="8712" max="8712" width="13.28515625" style="245" customWidth="1"/>
    <col min="8713" max="8713" width="46.28515625" style="245" customWidth="1"/>
    <col min="8714" max="8714" width="11.42578125" style="245" customWidth="1"/>
    <col min="8715" max="8960" width="9.140625" style="245"/>
    <col min="8961" max="8961" width="6.42578125" style="245" customWidth="1"/>
    <col min="8962" max="8962" width="40.7109375" style="245" customWidth="1"/>
    <col min="8963" max="8963" width="68.85546875" style="245" customWidth="1"/>
    <col min="8964" max="8964" width="27.28515625" style="245" customWidth="1"/>
    <col min="8965" max="8965" width="14" style="245" customWidth="1"/>
    <col min="8966" max="8966" width="16.140625" style="245" customWidth="1"/>
    <col min="8967" max="8967" width="11.140625" style="245" customWidth="1"/>
    <col min="8968" max="8968" width="13.28515625" style="245" customWidth="1"/>
    <col min="8969" max="8969" width="46.28515625" style="245" customWidth="1"/>
    <col min="8970" max="8970" width="11.42578125" style="245" customWidth="1"/>
    <col min="8971" max="9216" width="9.140625" style="245"/>
    <col min="9217" max="9217" width="6.42578125" style="245" customWidth="1"/>
    <col min="9218" max="9218" width="40.7109375" style="245" customWidth="1"/>
    <col min="9219" max="9219" width="68.85546875" style="245" customWidth="1"/>
    <col min="9220" max="9220" width="27.28515625" style="245" customWidth="1"/>
    <col min="9221" max="9221" width="14" style="245" customWidth="1"/>
    <col min="9222" max="9222" width="16.140625" style="245" customWidth="1"/>
    <col min="9223" max="9223" width="11.140625" style="245" customWidth="1"/>
    <col min="9224" max="9224" width="13.28515625" style="245" customWidth="1"/>
    <col min="9225" max="9225" width="46.28515625" style="245" customWidth="1"/>
    <col min="9226" max="9226" width="11.42578125" style="245" customWidth="1"/>
    <col min="9227" max="9472" width="9.140625" style="245"/>
    <col min="9473" max="9473" width="6.42578125" style="245" customWidth="1"/>
    <col min="9474" max="9474" width="40.7109375" style="245" customWidth="1"/>
    <col min="9475" max="9475" width="68.85546875" style="245" customWidth="1"/>
    <col min="9476" max="9476" width="27.28515625" style="245" customWidth="1"/>
    <col min="9477" max="9477" width="14" style="245" customWidth="1"/>
    <col min="9478" max="9478" width="16.140625" style="245" customWidth="1"/>
    <col min="9479" max="9479" width="11.140625" style="245" customWidth="1"/>
    <col min="9480" max="9480" width="13.28515625" style="245" customWidth="1"/>
    <col min="9481" max="9481" width="46.28515625" style="245" customWidth="1"/>
    <col min="9482" max="9482" width="11.42578125" style="245" customWidth="1"/>
    <col min="9483" max="9728" width="9.140625" style="245"/>
    <col min="9729" max="9729" width="6.42578125" style="245" customWidth="1"/>
    <col min="9730" max="9730" width="40.7109375" style="245" customWidth="1"/>
    <col min="9731" max="9731" width="68.85546875" style="245" customWidth="1"/>
    <col min="9732" max="9732" width="27.28515625" style="245" customWidth="1"/>
    <col min="9733" max="9733" width="14" style="245" customWidth="1"/>
    <col min="9734" max="9734" width="16.140625" style="245" customWidth="1"/>
    <col min="9735" max="9735" width="11.140625" style="245" customWidth="1"/>
    <col min="9736" max="9736" width="13.28515625" style="245" customWidth="1"/>
    <col min="9737" max="9737" width="46.28515625" style="245" customWidth="1"/>
    <col min="9738" max="9738" width="11.42578125" style="245" customWidth="1"/>
    <col min="9739" max="9984" width="9.140625" style="245"/>
    <col min="9985" max="9985" width="6.42578125" style="245" customWidth="1"/>
    <col min="9986" max="9986" width="40.7109375" style="245" customWidth="1"/>
    <col min="9987" max="9987" width="68.85546875" style="245" customWidth="1"/>
    <col min="9988" max="9988" width="27.28515625" style="245" customWidth="1"/>
    <col min="9989" max="9989" width="14" style="245" customWidth="1"/>
    <col min="9990" max="9990" width="16.140625" style="245" customWidth="1"/>
    <col min="9991" max="9991" width="11.140625" style="245" customWidth="1"/>
    <col min="9992" max="9992" width="13.28515625" style="245" customWidth="1"/>
    <col min="9993" max="9993" width="46.28515625" style="245" customWidth="1"/>
    <col min="9994" max="9994" width="11.42578125" style="245" customWidth="1"/>
    <col min="9995" max="10240" width="9.140625" style="245"/>
    <col min="10241" max="10241" width="6.42578125" style="245" customWidth="1"/>
    <col min="10242" max="10242" width="40.7109375" style="245" customWidth="1"/>
    <col min="10243" max="10243" width="68.85546875" style="245" customWidth="1"/>
    <col min="10244" max="10244" width="27.28515625" style="245" customWidth="1"/>
    <col min="10245" max="10245" width="14" style="245" customWidth="1"/>
    <col min="10246" max="10246" width="16.140625" style="245" customWidth="1"/>
    <col min="10247" max="10247" width="11.140625" style="245" customWidth="1"/>
    <col min="10248" max="10248" width="13.28515625" style="245" customWidth="1"/>
    <col min="10249" max="10249" width="46.28515625" style="245" customWidth="1"/>
    <col min="10250" max="10250" width="11.42578125" style="245" customWidth="1"/>
    <col min="10251" max="10496" width="9.140625" style="245"/>
    <col min="10497" max="10497" width="6.42578125" style="245" customWidth="1"/>
    <col min="10498" max="10498" width="40.7109375" style="245" customWidth="1"/>
    <col min="10499" max="10499" width="68.85546875" style="245" customWidth="1"/>
    <col min="10500" max="10500" width="27.28515625" style="245" customWidth="1"/>
    <col min="10501" max="10501" width="14" style="245" customWidth="1"/>
    <col min="10502" max="10502" width="16.140625" style="245" customWidth="1"/>
    <col min="10503" max="10503" width="11.140625" style="245" customWidth="1"/>
    <col min="10504" max="10504" width="13.28515625" style="245" customWidth="1"/>
    <col min="10505" max="10505" width="46.28515625" style="245" customWidth="1"/>
    <col min="10506" max="10506" width="11.42578125" style="245" customWidth="1"/>
    <col min="10507" max="10752" width="9.140625" style="245"/>
    <col min="10753" max="10753" width="6.42578125" style="245" customWidth="1"/>
    <col min="10754" max="10754" width="40.7109375" style="245" customWidth="1"/>
    <col min="10755" max="10755" width="68.85546875" style="245" customWidth="1"/>
    <col min="10756" max="10756" width="27.28515625" style="245" customWidth="1"/>
    <col min="10757" max="10757" width="14" style="245" customWidth="1"/>
    <col min="10758" max="10758" width="16.140625" style="245" customWidth="1"/>
    <col min="10759" max="10759" width="11.140625" style="245" customWidth="1"/>
    <col min="10760" max="10760" width="13.28515625" style="245" customWidth="1"/>
    <col min="10761" max="10761" width="46.28515625" style="245" customWidth="1"/>
    <col min="10762" max="10762" width="11.42578125" style="245" customWidth="1"/>
    <col min="10763" max="11008" width="9.140625" style="245"/>
    <col min="11009" max="11009" width="6.42578125" style="245" customWidth="1"/>
    <col min="11010" max="11010" width="40.7109375" style="245" customWidth="1"/>
    <col min="11011" max="11011" width="68.85546875" style="245" customWidth="1"/>
    <col min="11012" max="11012" width="27.28515625" style="245" customWidth="1"/>
    <col min="11013" max="11013" width="14" style="245" customWidth="1"/>
    <col min="11014" max="11014" width="16.140625" style="245" customWidth="1"/>
    <col min="11015" max="11015" width="11.140625" style="245" customWidth="1"/>
    <col min="11016" max="11016" width="13.28515625" style="245" customWidth="1"/>
    <col min="11017" max="11017" width="46.28515625" style="245" customWidth="1"/>
    <col min="11018" max="11018" width="11.42578125" style="245" customWidth="1"/>
    <col min="11019" max="11264" width="9.140625" style="245"/>
    <col min="11265" max="11265" width="6.42578125" style="245" customWidth="1"/>
    <col min="11266" max="11266" width="40.7109375" style="245" customWidth="1"/>
    <col min="11267" max="11267" width="68.85546875" style="245" customWidth="1"/>
    <col min="11268" max="11268" width="27.28515625" style="245" customWidth="1"/>
    <col min="11269" max="11269" width="14" style="245" customWidth="1"/>
    <col min="11270" max="11270" width="16.140625" style="245" customWidth="1"/>
    <col min="11271" max="11271" width="11.140625" style="245" customWidth="1"/>
    <col min="11272" max="11272" width="13.28515625" style="245" customWidth="1"/>
    <col min="11273" max="11273" width="46.28515625" style="245" customWidth="1"/>
    <col min="11274" max="11274" width="11.42578125" style="245" customWidth="1"/>
    <col min="11275" max="11520" width="9.140625" style="245"/>
    <col min="11521" max="11521" width="6.42578125" style="245" customWidth="1"/>
    <col min="11522" max="11522" width="40.7109375" style="245" customWidth="1"/>
    <col min="11523" max="11523" width="68.85546875" style="245" customWidth="1"/>
    <col min="11524" max="11524" width="27.28515625" style="245" customWidth="1"/>
    <col min="11525" max="11525" width="14" style="245" customWidth="1"/>
    <col min="11526" max="11526" width="16.140625" style="245" customWidth="1"/>
    <col min="11527" max="11527" width="11.140625" style="245" customWidth="1"/>
    <col min="11528" max="11528" width="13.28515625" style="245" customWidth="1"/>
    <col min="11529" max="11529" width="46.28515625" style="245" customWidth="1"/>
    <col min="11530" max="11530" width="11.42578125" style="245" customWidth="1"/>
    <col min="11531" max="11776" width="9.140625" style="245"/>
    <col min="11777" max="11777" width="6.42578125" style="245" customWidth="1"/>
    <col min="11778" max="11778" width="40.7109375" style="245" customWidth="1"/>
    <col min="11779" max="11779" width="68.85546875" style="245" customWidth="1"/>
    <col min="11780" max="11780" width="27.28515625" style="245" customWidth="1"/>
    <col min="11781" max="11781" width="14" style="245" customWidth="1"/>
    <col min="11782" max="11782" width="16.140625" style="245" customWidth="1"/>
    <col min="11783" max="11783" width="11.140625" style="245" customWidth="1"/>
    <col min="11784" max="11784" width="13.28515625" style="245" customWidth="1"/>
    <col min="11785" max="11785" width="46.28515625" style="245" customWidth="1"/>
    <col min="11786" max="11786" width="11.42578125" style="245" customWidth="1"/>
    <col min="11787" max="12032" width="9.140625" style="245"/>
    <col min="12033" max="12033" width="6.42578125" style="245" customWidth="1"/>
    <col min="12034" max="12034" width="40.7109375" style="245" customWidth="1"/>
    <col min="12035" max="12035" width="68.85546875" style="245" customWidth="1"/>
    <col min="12036" max="12036" width="27.28515625" style="245" customWidth="1"/>
    <col min="12037" max="12037" width="14" style="245" customWidth="1"/>
    <col min="12038" max="12038" width="16.140625" style="245" customWidth="1"/>
    <col min="12039" max="12039" width="11.140625" style="245" customWidth="1"/>
    <col min="12040" max="12040" width="13.28515625" style="245" customWidth="1"/>
    <col min="12041" max="12041" width="46.28515625" style="245" customWidth="1"/>
    <col min="12042" max="12042" width="11.42578125" style="245" customWidth="1"/>
    <col min="12043" max="12288" width="9.140625" style="245"/>
    <col min="12289" max="12289" width="6.42578125" style="245" customWidth="1"/>
    <col min="12290" max="12290" width="40.7109375" style="245" customWidth="1"/>
    <col min="12291" max="12291" width="68.85546875" style="245" customWidth="1"/>
    <col min="12292" max="12292" width="27.28515625" style="245" customWidth="1"/>
    <col min="12293" max="12293" width="14" style="245" customWidth="1"/>
    <col min="12294" max="12294" width="16.140625" style="245" customWidth="1"/>
    <col min="12295" max="12295" width="11.140625" style="245" customWidth="1"/>
    <col min="12296" max="12296" width="13.28515625" style="245" customWidth="1"/>
    <col min="12297" max="12297" width="46.28515625" style="245" customWidth="1"/>
    <col min="12298" max="12298" width="11.42578125" style="245" customWidth="1"/>
    <col min="12299" max="12544" width="9.140625" style="245"/>
    <col min="12545" max="12545" width="6.42578125" style="245" customWidth="1"/>
    <col min="12546" max="12546" width="40.7109375" style="245" customWidth="1"/>
    <col min="12547" max="12547" width="68.85546875" style="245" customWidth="1"/>
    <col min="12548" max="12548" width="27.28515625" style="245" customWidth="1"/>
    <col min="12549" max="12549" width="14" style="245" customWidth="1"/>
    <col min="12550" max="12550" width="16.140625" style="245" customWidth="1"/>
    <col min="12551" max="12551" width="11.140625" style="245" customWidth="1"/>
    <col min="12552" max="12552" width="13.28515625" style="245" customWidth="1"/>
    <col min="12553" max="12553" width="46.28515625" style="245" customWidth="1"/>
    <col min="12554" max="12554" width="11.42578125" style="245" customWidth="1"/>
    <col min="12555" max="12800" width="9.140625" style="245"/>
    <col min="12801" max="12801" width="6.42578125" style="245" customWidth="1"/>
    <col min="12802" max="12802" width="40.7109375" style="245" customWidth="1"/>
    <col min="12803" max="12803" width="68.85546875" style="245" customWidth="1"/>
    <col min="12804" max="12804" width="27.28515625" style="245" customWidth="1"/>
    <col min="12805" max="12805" width="14" style="245" customWidth="1"/>
    <col min="12806" max="12806" width="16.140625" style="245" customWidth="1"/>
    <col min="12807" max="12807" width="11.140625" style="245" customWidth="1"/>
    <col min="12808" max="12808" width="13.28515625" style="245" customWidth="1"/>
    <col min="12809" max="12809" width="46.28515625" style="245" customWidth="1"/>
    <col min="12810" max="12810" width="11.42578125" style="245" customWidth="1"/>
    <col min="12811" max="13056" width="9.140625" style="245"/>
    <col min="13057" max="13057" width="6.42578125" style="245" customWidth="1"/>
    <col min="13058" max="13058" width="40.7109375" style="245" customWidth="1"/>
    <col min="13059" max="13059" width="68.85546875" style="245" customWidth="1"/>
    <col min="13060" max="13060" width="27.28515625" style="245" customWidth="1"/>
    <col min="13061" max="13061" width="14" style="245" customWidth="1"/>
    <col min="13062" max="13062" width="16.140625" style="245" customWidth="1"/>
    <col min="13063" max="13063" width="11.140625" style="245" customWidth="1"/>
    <col min="13064" max="13064" width="13.28515625" style="245" customWidth="1"/>
    <col min="13065" max="13065" width="46.28515625" style="245" customWidth="1"/>
    <col min="13066" max="13066" width="11.42578125" style="245" customWidth="1"/>
    <col min="13067" max="13312" width="9.140625" style="245"/>
    <col min="13313" max="13313" width="6.42578125" style="245" customWidth="1"/>
    <col min="13314" max="13314" width="40.7109375" style="245" customWidth="1"/>
    <col min="13315" max="13315" width="68.85546875" style="245" customWidth="1"/>
    <col min="13316" max="13316" width="27.28515625" style="245" customWidth="1"/>
    <col min="13317" max="13317" width="14" style="245" customWidth="1"/>
    <col min="13318" max="13318" width="16.140625" style="245" customWidth="1"/>
    <col min="13319" max="13319" width="11.140625" style="245" customWidth="1"/>
    <col min="13320" max="13320" width="13.28515625" style="245" customWidth="1"/>
    <col min="13321" max="13321" width="46.28515625" style="245" customWidth="1"/>
    <col min="13322" max="13322" width="11.42578125" style="245" customWidth="1"/>
    <col min="13323" max="13568" width="9.140625" style="245"/>
    <col min="13569" max="13569" width="6.42578125" style="245" customWidth="1"/>
    <col min="13570" max="13570" width="40.7109375" style="245" customWidth="1"/>
    <col min="13571" max="13571" width="68.85546875" style="245" customWidth="1"/>
    <col min="13572" max="13572" width="27.28515625" style="245" customWidth="1"/>
    <col min="13573" max="13573" width="14" style="245" customWidth="1"/>
    <col min="13574" max="13574" width="16.140625" style="245" customWidth="1"/>
    <col min="13575" max="13575" width="11.140625" style="245" customWidth="1"/>
    <col min="13576" max="13576" width="13.28515625" style="245" customWidth="1"/>
    <col min="13577" max="13577" width="46.28515625" style="245" customWidth="1"/>
    <col min="13578" max="13578" width="11.42578125" style="245" customWidth="1"/>
    <col min="13579" max="13824" width="9.140625" style="245"/>
    <col min="13825" max="13825" width="6.42578125" style="245" customWidth="1"/>
    <col min="13826" max="13826" width="40.7109375" style="245" customWidth="1"/>
    <col min="13827" max="13827" width="68.85546875" style="245" customWidth="1"/>
    <col min="13828" max="13828" width="27.28515625" style="245" customWidth="1"/>
    <col min="13829" max="13829" width="14" style="245" customWidth="1"/>
    <col min="13830" max="13830" width="16.140625" style="245" customWidth="1"/>
    <col min="13831" max="13831" width="11.140625" style="245" customWidth="1"/>
    <col min="13832" max="13832" width="13.28515625" style="245" customWidth="1"/>
    <col min="13833" max="13833" width="46.28515625" style="245" customWidth="1"/>
    <col min="13834" max="13834" width="11.42578125" style="245" customWidth="1"/>
    <col min="13835" max="14080" width="9.140625" style="245"/>
    <col min="14081" max="14081" width="6.42578125" style="245" customWidth="1"/>
    <col min="14082" max="14082" width="40.7109375" style="245" customWidth="1"/>
    <col min="14083" max="14083" width="68.85546875" style="245" customWidth="1"/>
    <col min="14084" max="14084" width="27.28515625" style="245" customWidth="1"/>
    <col min="14085" max="14085" width="14" style="245" customWidth="1"/>
    <col min="14086" max="14086" width="16.140625" style="245" customWidth="1"/>
    <col min="14087" max="14087" width="11.140625" style="245" customWidth="1"/>
    <col min="14088" max="14088" width="13.28515625" style="245" customWidth="1"/>
    <col min="14089" max="14089" width="46.28515625" style="245" customWidth="1"/>
    <col min="14090" max="14090" width="11.42578125" style="245" customWidth="1"/>
    <col min="14091" max="14336" width="9.140625" style="245"/>
    <col min="14337" max="14337" width="6.42578125" style="245" customWidth="1"/>
    <col min="14338" max="14338" width="40.7109375" style="245" customWidth="1"/>
    <col min="14339" max="14339" width="68.85546875" style="245" customWidth="1"/>
    <col min="14340" max="14340" width="27.28515625" style="245" customWidth="1"/>
    <col min="14341" max="14341" width="14" style="245" customWidth="1"/>
    <col min="14342" max="14342" width="16.140625" style="245" customWidth="1"/>
    <col min="14343" max="14343" width="11.140625" style="245" customWidth="1"/>
    <col min="14344" max="14344" width="13.28515625" style="245" customWidth="1"/>
    <col min="14345" max="14345" width="46.28515625" style="245" customWidth="1"/>
    <col min="14346" max="14346" width="11.42578125" style="245" customWidth="1"/>
    <col min="14347" max="14592" width="9.140625" style="245"/>
    <col min="14593" max="14593" width="6.42578125" style="245" customWidth="1"/>
    <col min="14594" max="14594" width="40.7109375" style="245" customWidth="1"/>
    <col min="14595" max="14595" width="68.85546875" style="245" customWidth="1"/>
    <col min="14596" max="14596" width="27.28515625" style="245" customWidth="1"/>
    <col min="14597" max="14597" width="14" style="245" customWidth="1"/>
    <col min="14598" max="14598" width="16.140625" style="245" customWidth="1"/>
    <col min="14599" max="14599" width="11.140625" style="245" customWidth="1"/>
    <col min="14600" max="14600" width="13.28515625" style="245" customWidth="1"/>
    <col min="14601" max="14601" width="46.28515625" style="245" customWidth="1"/>
    <col min="14602" max="14602" width="11.42578125" style="245" customWidth="1"/>
    <col min="14603" max="14848" width="9.140625" style="245"/>
    <col min="14849" max="14849" width="6.42578125" style="245" customWidth="1"/>
    <col min="14850" max="14850" width="40.7109375" style="245" customWidth="1"/>
    <col min="14851" max="14851" width="68.85546875" style="245" customWidth="1"/>
    <col min="14852" max="14852" width="27.28515625" style="245" customWidth="1"/>
    <col min="14853" max="14853" width="14" style="245" customWidth="1"/>
    <col min="14854" max="14854" width="16.140625" style="245" customWidth="1"/>
    <col min="14855" max="14855" width="11.140625" style="245" customWidth="1"/>
    <col min="14856" max="14856" width="13.28515625" style="245" customWidth="1"/>
    <col min="14857" max="14857" width="46.28515625" style="245" customWidth="1"/>
    <col min="14858" max="14858" width="11.42578125" style="245" customWidth="1"/>
    <col min="14859" max="15104" width="9.140625" style="245"/>
    <col min="15105" max="15105" width="6.42578125" style="245" customWidth="1"/>
    <col min="15106" max="15106" width="40.7109375" style="245" customWidth="1"/>
    <col min="15107" max="15107" width="68.85546875" style="245" customWidth="1"/>
    <col min="15108" max="15108" width="27.28515625" style="245" customWidth="1"/>
    <col min="15109" max="15109" width="14" style="245" customWidth="1"/>
    <col min="15110" max="15110" width="16.140625" style="245" customWidth="1"/>
    <col min="15111" max="15111" width="11.140625" style="245" customWidth="1"/>
    <col min="15112" max="15112" width="13.28515625" style="245" customWidth="1"/>
    <col min="15113" max="15113" width="46.28515625" style="245" customWidth="1"/>
    <col min="15114" max="15114" width="11.42578125" style="245" customWidth="1"/>
    <col min="15115" max="15360" width="9.140625" style="245"/>
    <col min="15361" max="15361" width="6.42578125" style="245" customWidth="1"/>
    <col min="15362" max="15362" width="40.7109375" style="245" customWidth="1"/>
    <col min="15363" max="15363" width="68.85546875" style="245" customWidth="1"/>
    <col min="15364" max="15364" width="27.28515625" style="245" customWidth="1"/>
    <col min="15365" max="15365" width="14" style="245" customWidth="1"/>
    <col min="15366" max="15366" width="16.140625" style="245" customWidth="1"/>
    <col min="15367" max="15367" width="11.140625" style="245" customWidth="1"/>
    <col min="15368" max="15368" width="13.28515625" style="245" customWidth="1"/>
    <col min="15369" max="15369" width="46.28515625" style="245" customWidth="1"/>
    <col min="15370" max="15370" width="11.42578125" style="245" customWidth="1"/>
    <col min="15371" max="15616" width="9.140625" style="245"/>
    <col min="15617" max="15617" width="6.42578125" style="245" customWidth="1"/>
    <col min="15618" max="15618" width="40.7109375" style="245" customWidth="1"/>
    <col min="15619" max="15619" width="68.85546875" style="245" customWidth="1"/>
    <col min="15620" max="15620" width="27.28515625" style="245" customWidth="1"/>
    <col min="15621" max="15621" width="14" style="245" customWidth="1"/>
    <col min="15622" max="15622" width="16.140625" style="245" customWidth="1"/>
    <col min="15623" max="15623" width="11.140625" style="245" customWidth="1"/>
    <col min="15624" max="15624" width="13.28515625" style="245" customWidth="1"/>
    <col min="15625" max="15625" width="46.28515625" style="245" customWidth="1"/>
    <col min="15626" max="15626" width="11.42578125" style="245" customWidth="1"/>
    <col min="15627" max="15872" width="9.140625" style="245"/>
    <col min="15873" max="15873" width="6.42578125" style="245" customWidth="1"/>
    <col min="15874" max="15874" width="40.7109375" style="245" customWidth="1"/>
    <col min="15875" max="15875" width="68.85546875" style="245" customWidth="1"/>
    <col min="15876" max="15876" width="27.28515625" style="245" customWidth="1"/>
    <col min="15877" max="15877" width="14" style="245" customWidth="1"/>
    <col min="15878" max="15878" width="16.140625" style="245" customWidth="1"/>
    <col min="15879" max="15879" width="11.140625" style="245" customWidth="1"/>
    <col min="15880" max="15880" width="13.28515625" style="245" customWidth="1"/>
    <col min="15881" max="15881" width="46.28515625" style="245" customWidth="1"/>
    <col min="15882" max="15882" width="11.42578125" style="245" customWidth="1"/>
    <col min="15883" max="16128" width="9.140625" style="245"/>
    <col min="16129" max="16129" width="6.42578125" style="245" customWidth="1"/>
    <col min="16130" max="16130" width="40.7109375" style="245" customWidth="1"/>
    <col min="16131" max="16131" width="68.85546875" style="245" customWidth="1"/>
    <col min="16132" max="16132" width="27.28515625" style="245" customWidth="1"/>
    <col min="16133" max="16133" width="14" style="245" customWidth="1"/>
    <col min="16134" max="16134" width="16.140625" style="245" customWidth="1"/>
    <col min="16135" max="16135" width="11.140625" style="245" customWidth="1"/>
    <col min="16136" max="16136" width="13.28515625" style="245" customWidth="1"/>
    <col min="16137" max="16137" width="46.28515625" style="245" customWidth="1"/>
    <col min="16138" max="16138" width="11.42578125" style="245" customWidth="1"/>
    <col min="16139" max="16384" width="9.140625" style="245"/>
  </cols>
  <sheetData>
    <row r="1" spans="1:10" x14ac:dyDescent="0.25">
      <c r="F1" s="246"/>
      <c r="G1" s="246"/>
      <c r="H1" s="246"/>
    </row>
    <row r="2" spans="1:10" x14ac:dyDescent="0.25">
      <c r="F2" s="247" t="s">
        <v>640</v>
      </c>
      <c r="G2" s="247"/>
      <c r="H2" s="247"/>
    </row>
    <row r="3" spans="1:10" x14ac:dyDescent="0.25">
      <c r="F3" s="248"/>
      <c r="G3" s="248"/>
      <c r="H3" s="248"/>
    </row>
    <row r="4" spans="1:10" ht="87.75" customHeight="1" x14ac:dyDescent="0.25">
      <c r="A4" s="249" t="s">
        <v>684</v>
      </c>
      <c r="B4" s="249"/>
      <c r="C4" s="249"/>
      <c r="D4" s="249"/>
      <c r="E4" s="249"/>
      <c r="F4" s="249"/>
      <c r="G4" s="249"/>
      <c r="H4" s="249"/>
    </row>
    <row r="5" spans="1:10" x14ac:dyDescent="0.25">
      <c r="A5" s="250"/>
      <c r="B5" s="250"/>
      <c r="C5" s="250"/>
      <c r="D5" s="250"/>
      <c r="E5" s="250"/>
      <c r="F5" s="250"/>
      <c r="G5" s="250"/>
      <c r="H5" s="250"/>
    </row>
    <row r="6" spans="1:10" ht="82.5" x14ac:dyDescent="0.25">
      <c r="A6" s="251" t="s">
        <v>2</v>
      </c>
      <c r="B6" s="251" t="s">
        <v>641</v>
      </c>
      <c r="C6" s="251" t="s">
        <v>562</v>
      </c>
      <c r="D6" s="251" t="s">
        <v>642</v>
      </c>
      <c r="E6" s="251" t="s">
        <v>563</v>
      </c>
      <c r="F6" s="252" t="s">
        <v>643</v>
      </c>
      <c r="G6" s="251" t="s">
        <v>564</v>
      </c>
      <c r="H6" s="251" t="s">
        <v>565</v>
      </c>
    </row>
    <row r="7" spans="1:10" x14ac:dyDescent="0.25">
      <c r="A7" s="251">
        <v>1</v>
      </c>
      <c r="B7" s="251">
        <v>2</v>
      </c>
      <c r="C7" s="251">
        <v>3</v>
      </c>
      <c r="D7" s="251">
        <v>4</v>
      </c>
      <c r="E7" s="251">
        <v>5</v>
      </c>
      <c r="F7" s="252">
        <v>6</v>
      </c>
      <c r="G7" s="251">
        <v>7</v>
      </c>
      <c r="H7" s="251">
        <v>8</v>
      </c>
    </row>
    <row r="8" spans="1:10" x14ac:dyDescent="0.25">
      <c r="A8" s="253"/>
      <c r="B8" s="253" t="s">
        <v>566</v>
      </c>
      <c r="C8" s="253"/>
      <c r="D8" s="253"/>
      <c r="E8" s="253"/>
      <c r="F8" s="253"/>
      <c r="G8" s="253"/>
      <c r="H8" s="254"/>
    </row>
    <row r="9" spans="1:10" ht="51.75" x14ac:dyDescent="0.25">
      <c r="A9" s="255"/>
      <c r="B9" s="256" t="s">
        <v>567</v>
      </c>
      <c r="C9" s="256" t="s">
        <v>644</v>
      </c>
      <c r="D9" s="256"/>
      <c r="E9" s="256"/>
      <c r="F9" s="257" t="s">
        <v>576</v>
      </c>
      <c r="G9" s="258">
        <f>G10+G11+G12+G13</f>
        <v>2</v>
      </c>
      <c r="H9" s="259">
        <f>H10+H11+H12+H13</f>
        <v>0.1</v>
      </c>
    </row>
    <row r="10" spans="1:10" ht="115.5" x14ac:dyDescent="0.25">
      <c r="A10" s="260" t="s">
        <v>569</v>
      </c>
      <c r="B10" s="261" t="s">
        <v>645</v>
      </c>
      <c r="C10" s="261" t="s">
        <v>646</v>
      </c>
      <c r="D10" s="261" t="s">
        <v>647</v>
      </c>
      <c r="E10" s="262">
        <v>0.25</v>
      </c>
      <c r="F10" s="263" t="s">
        <v>570</v>
      </c>
      <c r="G10" s="264" t="str">
        <f>IF(F10="да","1",IF(F10="нет","0"))</f>
        <v>0</v>
      </c>
      <c r="H10" s="265">
        <f>IF(F10="да",0.05,IF(F10="нет",0,""))</f>
        <v>0</v>
      </c>
    </row>
    <row r="11" spans="1:10" ht="187.5" customHeight="1" x14ac:dyDescent="0.25">
      <c r="A11" s="266" t="s">
        <v>571</v>
      </c>
      <c r="B11" s="267" t="s">
        <v>648</v>
      </c>
      <c r="C11" s="268" t="s">
        <v>649</v>
      </c>
      <c r="D11" s="261" t="s">
        <v>647</v>
      </c>
      <c r="E11" s="269">
        <v>0.25</v>
      </c>
      <c r="F11" s="270" t="s">
        <v>570</v>
      </c>
      <c r="G11" s="264" t="str">
        <f>IF(F11="да","1",IF(F11="нет","0"))</f>
        <v>0</v>
      </c>
      <c r="H11" s="265">
        <f>IF(F11="да",0.05,IF(F11="нет",0,""))</f>
        <v>0</v>
      </c>
    </row>
    <row r="12" spans="1:10" ht="115.5" x14ac:dyDescent="0.25">
      <c r="A12" s="266" t="s">
        <v>572</v>
      </c>
      <c r="B12" s="261" t="s">
        <v>650</v>
      </c>
      <c r="C12" s="267" t="s">
        <v>651</v>
      </c>
      <c r="D12" s="261" t="s">
        <v>647</v>
      </c>
      <c r="E12" s="269">
        <v>0.25</v>
      </c>
      <c r="F12" s="270" t="s">
        <v>573</v>
      </c>
      <c r="G12" s="264" t="str">
        <f>IF(F12="да","1",IF(F12="нет","0"))</f>
        <v>1</v>
      </c>
      <c r="H12" s="265">
        <f>IF(F12="да",0.05,IF(F12="нет",0,""))</f>
        <v>0.05</v>
      </c>
    </row>
    <row r="13" spans="1:10" ht="115.5" x14ac:dyDescent="0.25">
      <c r="A13" s="271" t="s">
        <v>574</v>
      </c>
      <c r="B13" s="272" t="s">
        <v>652</v>
      </c>
      <c r="C13" s="273" t="s">
        <v>653</v>
      </c>
      <c r="D13" s="261" t="s">
        <v>647</v>
      </c>
      <c r="E13" s="269">
        <v>0.25</v>
      </c>
      <c r="F13" s="274" t="s">
        <v>573</v>
      </c>
      <c r="G13" s="264" t="str">
        <f>IF(F13="да","1",IF(F13="нет","0"))</f>
        <v>1</v>
      </c>
      <c r="H13" s="265">
        <f>IF(F13="да",0.05,IF(F13="нет",0,""))</f>
        <v>0.05</v>
      </c>
    </row>
    <row r="14" spans="1:10" ht="17.25" x14ac:dyDescent="0.25">
      <c r="A14" s="255"/>
      <c r="B14" s="256" t="s">
        <v>575</v>
      </c>
      <c r="C14" s="256" t="s">
        <v>654</v>
      </c>
      <c r="D14" s="275"/>
      <c r="E14" s="275"/>
      <c r="F14" s="276" t="s">
        <v>576</v>
      </c>
      <c r="G14" s="258">
        <f>G15+G16+G17+G18</f>
        <v>3.75</v>
      </c>
      <c r="H14" s="259">
        <f>H15+H16+H17+H18</f>
        <v>7.5000000000000011E-2</v>
      </c>
    </row>
    <row r="15" spans="1:10" ht="186.75" customHeight="1" x14ac:dyDescent="0.25">
      <c r="A15" s="260" t="s">
        <v>577</v>
      </c>
      <c r="B15" s="267" t="s">
        <v>655</v>
      </c>
      <c r="C15" s="267" t="s">
        <v>656</v>
      </c>
      <c r="D15" s="261" t="s">
        <v>647</v>
      </c>
      <c r="E15" s="277">
        <v>0.4</v>
      </c>
      <c r="F15" s="270" t="s">
        <v>570</v>
      </c>
      <c r="G15" s="264" t="str">
        <f>IF(F15="да","1,25",IF(F15="нет","0"))</f>
        <v>0</v>
      </c>
      <c r="H15" s="265">
        <f>IF(F15="да",0.025,IF(F15="нет",0,""))</f>
        <v>0</v>
      </c>
    </row>
    <row r="16" spans="1:10" ht="165" x14ac:dyDescent="0.25">
      <c r="A16" s="260" t="s">
        <v>578</v>
      </c>
      <c r="B16" s="267" t="s">
        <v>657</v>
      </c>
      <c r="C16" s="267" t="s">
        <v>658</v>
      </c>
      <c r="D16" s="261" t="s">
        <v>647</v>
      </c>
      <c r="E16" s="277">
        <v>0.4</v>
      </c>
      <c r="F16" s="270" t="s">
        <v>573</v>
      </c>
      <c r="G16" s="264" t="str">
        <f>IF(F16="да","1,25",IF(F16="нет","0"))</f>
        <v>1,25</v>
      </c>
      <c r="H16" s="265">
        <f>IF(F16="да",0.025,IF(F16="нет",0,""))</f>
        <v>2.5000000000000001E-2</v>
      </c>
      <c r="I16" s="278"/>
      <c r="J16" s="278"/>
    </row>
    <row r="17" spans="1:9" ht="132" x14ac:dyDescent="0.25">
      <c r="A17" s="266" t="s">
        <v>579</v>
      </c>
      <c r="B17" s="261" t="s">
        <v>659</v>
      </c>
      <c r="C17" s="267" t="s">
        <v>660</v>
      </c>
      <c r="D17" s="261" t="s">
        <v>647</v>
      </c>
      <c r="E17" s="277">
        <v>0.1</v>
      </c>
      <c r="F17" s="270" t="s">
        <v>573</v>
      </c>
      <c r="G17" s="264" t="str">
        <f>IF(F17="да","1,25",IF(F17="нет","0"))</f>
        <v>1,25</v>
      </c>
      <c r="H17" s="265">
        <f>IF(F17="да",0.025,IF(F17="нет",0,""))</f>
        <v>2.5000000000000001E-2</v>
      </c>
    </row>
    <row r="18" spans="1:9" ht="132" x14ac:dyDescent="0.25">
      <c r="A18" s="266" t="s">
        <v>580</v>
      </c>
      <c r="B18" s="261" t="s">
        <v>661</v>
      </c>
      <c r="C18" s="261" t="s">
        <v>662</v>
      </c>
      <c r="D18" s="261" t="s">
        <v>647</v>
      </c>
      <c r="E18" s="262">
        <v>0.1</v>
      </c>
      <c r="F18" s="270" t="s">
        <v>573</v>
      </c>
      <c r="G18" s="264" t="str">
        <f>IF(F18="да","1,25",IF(F18="нет","0"))</f>
        <v>1,25</v>
      </c>
      <c r="H18" s="265">
        <f>IF(F18="да",0.025,IF(F18="нет",0,""))</f>
        <v>2.5000000000000001E-2</v>
      </c>
    </row>
    <row r="19" spans="1:9" ht="33" x14ac:dyDescent="0.25">
      <c r="A19" s="253"/>
      <c r="B19" s="253" t="s">
        <v>581</v>
      </c>
      <c r="C19" s="253"/>
      <c r="D19" s="253"/>
      <c r="E19" s="253"/>
      <c r="F19" s="279"/>
      <c r="G19" s="279"/>
      <c r="H19" s="280"/>
    </row>
    <row r="20" spans="1:9" ht="34.5" x14ac:dyDescent="0.25">
      <c r="A20" s="281"/>
      <c r="B20" s="275" t="s">
        <v>582</v>
      </c>
      <c r="C20" s="281" t="s">
        <v>663</v>
      </c>
      <c r="D20" s="281"/>
      <c r="E20" s="281"/>
      <c r="F20" s="257" t="s">
        <v>576</v>
      </c>
      <c r="G20" s="282">
        <f>G21+G22+G23</f>
        <v>3</v>
      </c>
      <c r="H20" s="283">
        <f>H21+H22+H23</f>
        <v>0.2</v>
      </c>
    </row>
    <row r="21" spans="1:9" ht="115.5" x14ac:dyDescent="0.25">
      <c r="A21" s="266" t="s">
        <v>583</v>
      </c>
      <c r="B21" s="267" t="s">
        <v>664</v>
      </c>
      <c r="C21" s="267" t="s">
        <v>665</v>
      </c>
      <c r="D21" s="261" t="s">
        <v>647</v>
      </c>
      <c r="E21" s="277">
        <v>0.4</v>
      </c>
      <c r="F21" s="270" t="s">
        <v>573</v>
      </c>
      <c r="G21" s="264" t="str">
        <f>IF(F21="да","1",IF(F21="нет","0"))</f>
        <v>1</v>
      </c>
      <c r="H21" s="284">
        <f>IF(F21="да",0.08,IF(F21="нет",0,""))</f>
        <v>0.08</v>
      </c>
    </row>
    <row r="22" spans="1:9" ht="148.5" x14ac:dyDescent="0.25">
      <c r="A22" s="285" t="s">
        <v>584</v>
      </c>
      <c r="B22" s="268" t="s">
        <v>666</v>
      </c>
      <c r="C22" s="268" t="s">
        <v>667</v>
      </c>
      <c r="D22" s="268" t="s">
        <v>668</v>
      </c>
      <c r="E22" s="277">
        <v>0.4</v>
      </c>
      <c r="F22" s="286" t="s">
        <v>573</v>
      </c>
      <c r="G22" s="264" t="str">
        <f>IF(F22="да","1",IF(F22="нет","0"))</f>
        <v>1</v>
      </c>
      <c r="H22" s="265">
        <f>IF(F22="да",0.08,IF(F22="нет",0,""))</f>
        <v>0.08</v>
      </c>
    </row>
    <row r="23" spans="1:9" ht="378" customHeight="1" x14ac:dyDescent="0.25">
      <c r="A23" s="266" t="s">
        <v>585</v>
      </c>
      <c r="B23" s="267" t="s">
        <v>669</v>
      </c>
      <c r="C23" s="267" t="s">
        <v>670</v>
      </c>
      <c r="D23" s="261" t="s">
        <v>647</v>
      </c>
      <c r="E23" s="277">
        <v>0.2</v>
      </c>
      <c r="F23" s="270" t="s">
        <v>573</v>
      </c>
      <c r="G23" s="264" t="str">
        <f>IF(F23="да","1",IF(F23="нет","0"))</f>
        <v>1</v>
      </c>
      <c r="H23" s="265">
        <f>IF(F23="да",0.04,IF(F23="нет",0,""))</f>
        <v>0.04</v>
      </c>
    </row>
    <row r="24" spans="1:9" ht="34.5" x14ac:dyDescent="0.25">
      <c r="A24" s="287"/>
      <c r="B24" s="288" t="s">
        <v>586</v>
      </c>
      <c r="C24" s="289" t="s">
        <v>671</v>
      </c>
      <c r="D24" s="289"/>
      <c r="E24" s="289"/>
      <c r="F24" s="257" t="s">
        <v>576</v>
      </c>
      <c r="G24" s="290">
        <f>G25+G26+G27</f>
        <v>2.7486666666666668</v>
      </c>
      <c r="H24" s="259">
        <f>H25+H26+H27</f>
        <v>0.45811111111111108</v>
      </c>
    </row>
    <row r="25" spans="1:9" ht="115.5" x14ac:dyDescent="0.25">
      <c r="A25" s="266" t="s">
        <v>587</v>
      </c>
      <c r="B25" s="267" t="s">
        <v>672</v>
      </c>
      <c r="C25" s="267" t="s">
        <v>673</v>
      </c>
      <c r="D25" s="261" t="s">
        <v>647</v>
      </c>
      <c r="E25" s="277">
        <v>0.3</v>
      </c>
      <c r="F25" s="291">
        <v>100</v>
      </c>
      <c r="G25" s="292">
        <f>F25/100</f>
        <v>1</v>
      </c>
      <c r="H25" s="293">
        <f>50%/3*G25</f>
        <v>0.16666666666666666</v>
      </c>
      <c r="I25" s="278"/>
    </row>
    <row r="26" spans="1:9" ht="115.5" x14ac:dyDescent="0.25">
      <c r="A26" s="266" t="s">
        <v>588</v>
      </c>
      <c r="B26" s="267" t="s">
        <v>674</v>
      </c>
      <c r="C26" s="294" t="s">
        <v>675</v>
      </c>
      <c r="D26" s="261" t="s">
        <v>647</v>
      </c>
      <c r="E26" s="295">
        <v>0.4</v>
      </c>
      <c r="F26" s="291">
        <v>84.21</v>
      </c>
      <c r="G26" s="292">
        <f>F26/100</f>
        <v>0.84209999999999996</v>
      </c>
      <c r="H26" s="293">
        <f>50%/3*G26</f>
        <v>0.14034999999999997</v>
      </c>
      <c r="I26" s="278"/>
    </row>
    <row r="27" spans="1:9" ht="225.75" customHeight="1" x14ac:dyDescent="0.25">
      <c r="A27" s="296" t="s">
        <v>589</v>
      </c>
      <c r="B27" s="297" t="s">
        <v>676</v>
      </c>
      <c r="C27" s="267" t="s">
        <v>677</v>
      </c>
      <c r="D27" s="267"/>
      <c r="E27" s="277">
        <v>0.3</v>
      </c>
      <c r="F27" s="291">
        <f>(F28+F29+F30)/3</f>
        <v>90.65666666666668</v>
      </c>
      <c r="G27" s="292">
        <f>F27/100</f>
        <v>0.90656666666666685</v>
      </c>
      <c r="H27" s="293">
        <f>50%/3*G27</f>
        <v>0.15109444444444448</v>
      </c>
    </row>
    <row r="28" spans="1:9" ht="115.5" x14ac:dyDescent="0.25">
      <c r="A28" s="298"/>
      <c r="B28" s="299"/>
      <c r="C28" s="267" t="s">
        <v>678</v>
      </c>
      <c r="D28" s="261" t="s">
        <v>647</v>
      </c>
      <c r="E28" s="267"/>
      <c r="F28" s="291">
        <v>92</v>
      </c>
      <c r="G28" s="292" t="s">
        <v>568</v>
      </c>
      <c r="H28" s="293" t="s">
        <v>568</v>
      </c>
    </row>
    <row r="29" spans="1:9" ht="66" x14ac:dyDescent="0.25">
      <c r="A29" s="298"/>
      <c r="B29" s="299"/>
      <c r="C29" s="267" t="s">
        <v>679</v>
      </c>
      <c r="D29" s="268" t="s">
        <v>668</v>
      </c>
      <c r="E29" s="267"/>
      <c r="F29" s="291">
        <v>99.97</v>
      </c>
      <c r="G29" s="292" t="s">
        <v>568</v>
      </c>
      <c r="H29" s="293" t="s">
        <v>568</v>
      </c>
    </row>
    <row r="30" spans="1:9" ht="66" x14ac:dyDescent="0.25">
      <c r="A30" s="300"/>
      <c r="B30" s="301"/>
      <c r="C30" s="267" t="s">
        <v>590</v>
      </c>
      <c r="D30" s="268" t="s">
        <v>668</v>
      </c>
      <c r="E30" s="267"/>
      <c r="F30" s="291">
        <v>80</v>
      </c>
      <c r="G30" s="292" t="s">
        <v>576</v>
      </c>
      <c r="H30" s="293" t="s">
        <v>576</v>
      </c>
    </row>
    <row r="31" spans="1:9" ht="17.25" x14ac:dyDescent="0.25">
      <c r="A31" s="302"/>
      <c r="B31" s="302"/>
      <c r="C31" s="303" t="s">
        <v>591</v>
      </c>
      <c r="D31" s="303"/>
      <c r="E31" s="303"/>
      <c r="F31" s="304" t="s">
        <v>576</v>
      </c>
      <c r="G31" s="305">
        <f>G24+G20+G14+G9</f>
        <v>11.498666666666667</v>
      </c>
      <c r="H31" s="306">
        <f>H24+H20+H14+H9</f>
        <v>0.83311111111111102</v>
      </c>
    </row>
    <row r="32" spans="1:9" x14ac:dyDescent="0.25">
      <c r="A32" s="307"/>
      <c r="B32" s="307"/>
      <c r="C32" s="308"/>
      <c r="D32" s="308"/>
      <c r="E32" s="308"/>
      <c r="F32" s="309"/>
      <c r="G32" s="310"/>
      <c r="H32" s="311"/>
    </row>
    <row r="33" spans="1:8" x14ac:dyDescent="0.25">
      <c r="A33" s="307"/>
      <c r="B33" s="307" t="s">
        <v>680</v>
      </c>
      <c r="C33" s="308"/>
      <c r="D33" s="308"/>
      <c r="E33" s="308"/>
      <c r="F33" s="309"/>
      <c r="G33" s="310"/>
      <c r="H33" s="311"/>
    </row>
    <row r="34" spans="1:8" x14ac:dyDescent="0.25">
      <c r="A34" s="307"/>
      <c r="B34" s="312" t="s">
        <v>681</v>
      </c>
      <c r="C34" s="312"/>
      <c r="D34" s="312"/>
      <c r="E34" s="312"/>
      <c r="F34" s="312"/>
      <c r="G34" s="312"/>
      <c r="H34" s="312"/>
    </row>
    <row r="35" spans="1:8" x14ac:dyDescent="0.25">
      <c r="A35" s="307"/>
      <c r="B35" s="313" t="s">
        <v>682</v>
      </c>
      <c r="C35" s="313"/>
      <c r="D35" s="313"/>
      <c r="E35" s="313"/>
      <c r="F35" s="313"/>
      <c r="G35" s="313"/>
      <c r="H35" s="313"/>
    </row>
    <row r="36" spans="1:8" x14ac:dyDescent="0.25">
      <c r="A36" s="314" t="s">
        <v>592</v>
      </c>
      <c r="B36" s="315"/>
      <c r="C36" s="316"/>
      <c r="D36" s="317"/>
      <c r="E36" s="317"/>
      <c r="F36" s="318" t="str">
        <f>IF(0.85&lt;=H31,'[1]Соответствие баллов'!B7,IF(0.7&lt;=H31,'[1]Соответствие баллов'!B8,IF(0.5&lt;=H31,'[1]Соответствие баллов'!B9,IF(H31&lt;0.5,'[1]Соответствие баллов'!B10))))</f>
        <v>Умеренно эффективна</v>
      </c>
      <c r="G36" s="318"/>
      <c r="H36" s="319"/>
    </row>
  </sheetData>
  <mergeCells count="8">
    <mergeCell ref="A36:C36"/>
    <mergeCell ref="F36:H36"/>
    <mergeCell ref="F2:H2"/>
    <mergeCell ref="A4:H4"/>
    <mergeCell ref="A27:A30"/>
    <mergeCell ref="B27:B30"/>
    <mergeCell ref="B34:H34"/>
    <mergeCell ref="B35:H35"/>
  </mergeCells>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6" sqref="B6"/>
    </sheetView>
  </sheetViews>
  <sheetFormatPr defaultColWidth="9.140625" defaultRowHeight="15" x14ac:dyDescent="0.25"/>
  <cols>
    <col min="1" max="1" width="14.5703125" style="1" customWidth="1"/>
    <col min="2" max="2" width="29.7109375" style="1" customWidth="1"/>
    <col min="3" max="3" width="71.28515625" style="2" customWidth="1"/>
    <col min="4" max="16384" width="9.140625" style="2"/>
  </cols>
  <sheetData>
    <row r="1" spans="1:3" x14ac:dyDescent="0.25">
      <c r="C1" s="3" t="s">
        <v>594</v>
      </c>
    </row>
    <row r="2" spans="1:3" ht="33" customHeight="1" x14ac:dyDescent="0.25">
      <c r="A2" s="243" t="s">
        <v>595</v>
      </c>
      <c r="B2" s="244"/>
      <c r="C2" s="244"/>
    </row>
    <row r="4" spans="1:3" ht="39.75" customHeight="1" x14ac:dyDescent="0.25">
      <c r="A4" s="4" t="s">
        <v>596</v>
      </c>
      <c r="B4" s="5" t="s">
        <v>597</v>
      </c>
      <c r="C4" s="6" t="s">
        <v>598</v>
      </c>
    </row>
    <row r="5" spans="1:3" ht="51" customHeight="1" x14ac:dyDescent="0.25">
      <c r="A5" s="7" t="s">
        <v>599</v>
      </c>
      <c r="B5" s="8" t="s">
        <v>600</v>
      </c>
      <c r="C5" s="9" t="s">
        <v>601</v>
      </c>
    </row>
    <row r="6" spans="1:3" ht="105" x14ac:dyDescent="0.25">
      <c r="A6" s="7" t="s">
        <v>602</v>
      </c>
      <c r="B6" s="8" t="s">
        <v>593</v>
      </c>
      <c r="C6" s="9" t="s">
        <v>603</v>
      </c>
    </row>
    <row r="7" spans="1:3" ht="120" x14ac:dyDescent="0.25">
      <c r="A7" s="7" t="s">
        <v>604</v>
      </c>
      <c r="B7" s="8" t="s">
        <v>605</v>
      </c>
      <c r="C7" s="9" t="s">
        <v>606</v>
      </c>
    </row>
    <row r="8" spans="1:3" ht="105" x14ac:dyDescent="0.25">
      <c r="A8" s="7" t="s">
        <v>607</v>
      </c>
      <c r="B8" s="8" t="s">
        <v>608</v>
      </c>
      <c r="C8" s="9" t="s">
        <v>609</v>
      </c>
    </row>
    <row r="9" spans="1:3" ht="90" x14ac:dyDescent="0.25">
      <c r="A9" s="10" t="s">
        <v>610</v>
      </c>
      <c r="B9" s="11" t="s">
        <v>611</v>
      </c>
      <c r="C9" s="12" t="s">
        <v>612</v>
      </c>
    </row>
  </sheetData>
  <mergeCells count="1">
    <mergeCell ref="A2:C2"/>
  </mergeCells>
  <pageMargins left="0.70866141732283505" right="0.70866141732283505" top="0.74803149606299202" bottom="0.74803149606299202" header="0" footer="0"/>
  <pageSetup paperSize="9"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т.6 Индикаторы</vt:lpstr>
      <vt:lpstr>т.7 </vt:lpstr>
      <vt:lpstr>т.8</vt:lpstr>
      <vt:lpstr>т.9</vt:lpstr>
      <vt:lpstr>Пояснительная записка</vt:lpstr>
      <vt:lpstr>Анкета для оценки эф-ти</vt:lpstr>
      <vt:lpstr>т.11 анализ баллов</vt:lpstr>
      <vt:lpstr>'т.6 Индикаторы'!Заголовки_для_печати</vt:lpstr>
      <vt:lpstr>'т.7 '!Заголовки_для_печати</vt:lpstr>
      <vt:lpstr>т.8!Заголовки_для_печати</vt:lpstr>
      <vt:lpstr>т.9!Заголовки_для_печати</vt:lpstr>
      <vt:lpstr>'т.6 Индикаторы'!Область_печати</vt:lpstr>
      <vt:lpstr>'т.7 '!Область_печати</vt:lpstr>
      <vt:lpstr>т.8!Область_печати</vt:lpstr>
      <vt:lpstr>т.9!Область_печати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Третьякова Ирина Васильевна</dc:creator>
  <cp:lastModifiedBy>Сарымсакова Наталья Николаевна</cp:lastModifiedBy>
  <cp:lastPrinted>2025-02-27T14:18:36Z</cp:lastPrinted>
  <dcterms:created xsi:type="dcterms:W3CDTF">2013-12-11T05:43:00Z</dcterms:created>
  <dcterms:modified xsi:type="dcterms:W3CDTF">2025-02-28T07:04:23Z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8B4F23B909E340D5B6D0D870D8C42E7B_12</vt:lpwstr>
  </property>
  <property fmtid="{D5CDD505-2E9C-101B-9397-08002B2CF9AE}" pid="3" name="KSOProductBuildVer">
    <vt:lpwstr>1049-12.2.0.19805</vt:lpwstr>
  </property>
</Properties>
</file>