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Мои Документы\МУНПРОГРАММЫ\2023 год\ОТЧЕТ\"/>
    </mc:Choice>
  </mc:AlternateContent>
  <bookViews>
    <workbookView xWindow="0" yWindow="0" windowWidth="28770" windowHeight="11610" tabRatio="805" activeTab="4"/>
  </bookViews>
  <sheets>
    <sheet name="т.6 Индикаторы (2)" sheetId="31" r:id="rId1"/>
    <sheet name="т.7  (2)" sheetId="32" r:id="rId2"/>
    <sheet name="т.8 (2)" sheetId="33" r:id="rId3"/>
    <sheet name="т.9" sheetId="26" r:id="rId4"/>
    <sheet name="Пояснительная" sheetId="30" r:id="rId5"/>
    <sheet name="Анкета для оценки эф-ти" sheetId="29" r:id="rId6"/>
    <sheet name="т.11 анализ баллов" sheetId="21" r:id="rId7"/>
  </sheets>
  <externalReferences>
    <externalReference r:id="rId8"/>
    <externalReference r:id="rId9"/>
  </externalReferences>
  <definedNames>
    <definedName name="_xlnm._FilterDatabase" localSheetId="0" hidden="1">'т.6 Индикаторы (2)'!$A$6:$P$185</definedName>
    <definedName name="_xlnm._FilterDatabase" localSheetId="1" hidden="1">'т.7  (2)'!$B$7:$AK$61</definedName>
    <definedName name="_xlnm._FilterDatabase" localSheetId="2" hidden="1">'т.8 (2)'!$A$5:$P$270</definedName>
    <definedName name="_xlnm._FilterDatabase" localSheetId="3" hidden="1">т.9!$A$7:$K$27</definedName>
    <definedName name="_xlnm.Print_Titles" localSheetId="0">'т.6 Индикаторы (2)'!$4:$6</definedName>
    <definedName name="_xlnm.Print_Titles" localSheetId="1">'т.7  (2)'!$5:$7</definedName>
    <definedName name="_xlnm.Print_Titles" localSheetId="2">'т.8 (2)'!$4:$5</definedName>
    <definedName name="_xlnm.Print_Titles" localSheetId="3">т.9!$4:$7</definedName>
    <definedName name="кп" localSheetId="5">#REF!</definedName>
    <definedName name="кп" localSheetId="0">#REF!</definedName>
    <definedName name="кп" localSheetId="1">#REF!</definedName>
    <definedName name="кп" localSheetId="2">#REF!</definedName>
    <definedName name="кп">#REF!</definedName>
    <definedName name="_xlnm.Print_Area" localSheetId="0">'т.6 Индикаторы (2)'!$A$1:$AN$234</definedName>
    <definedName name="_xlnm.Print_Area" localSheetId="1">'т.7  (2)'!$A$1:$J$84</definedName>
    <definedName name="_xlnm.Print_Area" localSheetId="2">'т.8 (2)'!$A$1:$F$281</definedName>
    <definedName name="округлить" localSheetId="5">#REF!</definedName>
    <definedName name="округлить" localSheetId="0">#REF!</definedName>
    <definedName name="округлить" localSheetId="1">#REF!</definedName>
    <definedName name="округлить" localSheetId="2">#REF!</definedName>
    <definedName name="округлить">#REF!</definedName>
  </definedNames>
  <calcPr calcId="152511"/>
</workbook>
</file>

<file path=xl/calcChain.xml><?xml version="1.0" encoding="utf-8"?>
<calcChain xmlns="http://schemas.openxmlformats.org/spreadsheetml/2006/main">
  <c r="P270" i="33" l="1"/>
  <c r="J270" i="33"/>
  <c r="P269" i="33"/>
  <c r="J269" i="33"/>
  <c r="P268" i="33"/>
  <c r="P267" i="33"/>
  <c r="J267" i="33"/>
  <c r="F266" i="33"/>
  <c r="G266" i="33" s="1"/>
  <c r="E266" i="33"/>
  <c r="P266" i="33" s="1"/>
  <c r="D266" i="33"/>
  <c r="J266" i="33" s="1"/>
  <c r="P265" i="33"/>
  <c r="J265" i="33"/>
  <c r="P264" i="33"/>
  <c r="K264" i="33"/>
  <c r="J264" i="33"/>
  <c r="P263" i="33"/>
  <c r="P262" i="33"/>
  <c r="J262" i="33"/>
  <c r="F261" i="33"/>
  <c r="G261" i="33" s="1"/>
  <c r="E261" i="33"/>
  <c r="P261" i="33" s="1"/>
  <c r="D261" i="33"/>
  <c r="J261" i="33" s="1"/>
  <c r="P260" i="33"/>
  <c r="J260" i="33"/>
  <c r="P259" i="33"/>
  <c r="K259" i="33"/>
  <c r="J259" i="33"/>
  <c r="P258" i="33"/>
  <c r="P257" i="33"/>
  <c r="J257" i="33"/>
  <c r="F256" i="33"/>
  <c r="G256" i="33" s="1"/>
  <c r="E256" i="33"/>
  <c r="P256" i="33" s="1"/>
  <c r="D256" i="33"/>
  <c r="J256" i="33" s="1"/>
  <c r="P255" i="33"/>
  <c r="J255" i="33"/>
  <c r="P254" i="33"/>
  <c r="D254" i="33"/>
  <c r="J254" i="33" s="1"/>
  <c r="P253" i="33"/>
  <c r="P252" i="33"/>
  <c r="J252" i="33"/>
  <c r="F251" i="33"/>
  <c r="G251" i="33" s="1"/>
  <c r="E251" i="33"/>
  <c r="P251" i="33" s="1"/>
  <c r="D251" i="33"/>
  <c r="J251" i="33" s="1"/>
  <c r="P250" i="33"/>
  <c r="J250" i="33"/>
  <c r="P249" i="33"/>
  <c r="J249" i="33"/>
  <c r="P248" i="33"/>
  <c r="P247" i="33"/>
  <c r="J247" i="33"/>
  <c r="P246" i="33"/>
  <c r="F246" i="33"/>
  <c r="E246" i="33"/>
  <c r="J246" i="33" s="1"/>
  <c r="D246" i="33"/>
  <c r="P245" i="33"/>
  <c r="J245" i="33"/>
  <c r="P244" i="33"/>
  <c r="J244" i="33"/>
  <c r="P243" i="33"/>
  <c r="P242" i="33"/>
  <c r="J242" i="33"/>
  <c r="P241" i="33"/>
  <c r="F241" i="33"/>
  <c r="E241" i="33"/>
  <c r="J241" i="33" s="1"/>
  <c r="D241" i="33"/>
  <c r="F240" i="33"/>
  <c r="E240" i="33"/>
  <c r="J240" i="33" s="1"/>
  <c r="D240" i="33"/>
  <c r="F239" i="33"/>
  <c r="P239" i="33" s="1"/>
  <c r="E239" i="33"/>
  <c r="D239" i="33"/>
  <c r="J239" i="33" s="1"/>
  <c r="F238" i="33"/>
  <c r="P238" i="33" s="1"/>
  <c r="E238" i="33"/>
  <c r="D238" i="33"/>
  <c r="J237" i="33"/>
  <c r="F237" i="33"/>
  <c r="E237" i="33"/>
  <c r="P237" i="33" s="1"/>
  <c r="D237" i="33"/>
  <c r="D236" i="33" s="1"/>
  <c r="E236" i="33"/>
  <c r="J236" i="33" s="1"/>
  <c r="P235" i="33"/>
  <c r="J235" i="33"/>
  <c r="P234" i="33"/>
  <c r="J234" i="33"/>
  <c r="P233" i="33"/>
  <c r="P232" i="33"/>
  <c r="J232" i="33"/>
  <c r="F231" i="33"/>
  <c r="G231" i="33" s="1"/>
  <c r="E231" i="33"/>
  <c r="D231" i="33"/>
  <c r="J231" i="33" s="1"/>
  <c r="P230" i="33"/>
  <c r="J230" i="33"/>
  <c r="F229" i="33"/>
  <c r="E229" i="33"/>
  <c r="D229" i="33"/>
  <c r="F228" i="33"/>
  <c r="F226" i="33" s="1"/>
  <c r="E228" i="33"/>
  <c r="P227" i="33"/>
  <c r="J227" i="33"/>
  <c r="D226" i="33"/>
  <c r="P225" i="33"/>
  <c r="J225" i="33"/>
  <c r="P224" i="33"/>
  <c r="J224" i="33"/>
  <c r="P223" i="33"/>
  <c r="P222" i="33"/>
  <c r="J222" i="33"/>
  <c r="J221" i="33"/>
  <c r="F221" i="33"/>
  <c r="E221" i="33"/>
  <c r="P221" i="33" s="1"/>
  <c r="D221" i="33"/>
  <c r="P220" i="33"/>
  <c r="J220" i="33"/>
  <c r="P219" i="33"/>
  <c r="J219" i="33"/>
  <c r="P218" i="33"/>
  <c r="P217" i="33"/>
  <c r="J217" i="33"/>
  <c r="J216" i="33"/>
  <c r="F216" i="33"/>
  <c r="E216" i="33"/>
  <c r="P216" i="33" s="1"/>
  <c r="D216" i="33"/>
  <c r="P215" i="33"/>
  <c r="J215" i="33"/>
  <c r="P214" i="33"/>
  <c r="J214" i="33"/>
  <c r="P213" i="33"/>
  <c r="P212" i="33"/>
  <c r="J212" i="33"/>
  <c r="J211" i="33"/>
  <c r="F211" i="33"/>
  <c r="E211" i="33"/>
  <c r="P211" i="33" s="1"/>
  <c r="D211" i="33"/>
  <c r="P210" i="33"/>
  <c r="F210" i="33"/>
  <c r="E210" i="33"/>
  <c r="D210" i="33"/>
  <c r="D175" i="33" s="1"/>
  <c r="F209" i="33"/>
  <c r="D209" i="33"/>
  <c r="F208" i="33"/>
  <c r="E208" i="33"/>
  <c r="E173" i="33" s="1"/>
  <c r="D208" i="33"/>
  <c r="F207" i="33"/>
  <c r="E207" i="33"/>
  <c r="D207" i="33"/>
  <c r="J207" i="33" s="1"/>
  <c r="P205" i="33"/>
  <c r="J205" i="33"/>
  <c r="P204" i="33"/>
  <c r="J204" i="33"/>
  <c r="P203" i="33"/>
  <c r="P202" i="33"/>
  <c r="J202" i="33"/>
  <c r="P201" i="33"/>
  <c r="F201" i="33"/>
  <c r="E201" i="33"/>
  <c r="D201" i="33"/>
  <c r="P200" i="33"/>
  <c r="J200" i="33"/>
  <c r="P199" i="33"/>
  <c r="J199" i="33"/>
  <c r="P198" i="33"/>
  <c r="P197" i="33"/>
  <c r="J197" i="33"/>
  <c r="F196" i="33"/>
  <c r="E196" i="33"/>
  <c r="J196" i="33" s="1"/>
  <c r="D196" i="33"/>
  <c r="P195" i="33"/>
  <c r="J195" i="33"/>
  <c r="P194" i="33"/>
  <c r="J194" i="33"/>
  <c r="P193" i="33"/>
  <c r="P192" i="33"/>
  <c r="J192" i="33"/>
  <c r="F191" i="33"/>
  <c r="G191" i="33" s="1"/>
  <c r="E191" i="33"/>
  <c r="P191" i="33" s="1"/>
  <c r="D191" i="33"/>
  <c r="J191" i="33" s="1"/>
  <c r="P190" i="33"/>
  <c r="J190" i="33"/>
  <c r="P189" i="33"/>
  <c r="J189" i="33"/>
  <c r="P188" i="33"/>
  <c r="P187" i="33"/>
  <c r="J187" i="33"/>
  <c r="F186" i="33"/>
  <c r="P186" i="33" s="1"/>
  <c r="E186" i="33"/>
  <c r="D186" i="33"/>
  <c r="J186" i="33" s="1"/>
  <c r="P185" i="33"/>
  <c r="J185" i="33"/>
  <c r="P184" i="33"/>
  <c r="J184" i="33"/>
  <c r="P183" i="33"/>
  <c r="P182" i="33"/>
  <c r="J182" i="33"/>
  <c r="F181" i="33"/>
  <c r="P181" i="33" s="1"/>
  <c r="E181" i="33"/>
  <c r="D181" i="33"/>
  <c r="J181" i="33" s="1"/>
  <c r="J180" i="33"/>
  <c r="F180" i="33"/>
  <c r="E180" i="33"/>
  <c r="P180" i="33" s="1"/>
  <c r="D180" i="33"/>
  <c r="P179" i="33"/>
  <c r="F179" i="33"/>
  <c r="E179" i="33"/>
  <c r="J179" i="33" s="1"/>
  <c r="D179" i="33"/>
  <c r="D174" i="33" s="1"/>
  <c r="F178" i="33"/>
  <c r="E178" i="33"/>
  <c r="P178" i="33" s="1"/>
  <c r="D178" i="33"/>
  <c r="F177" i="33"/>
  <c r="F176" i="33" s="1"/>
  <c r="E177" i="33"/>
  <c r="D177" i="33"/>
  <c r="F175" i="33"/>
  <c r="F172" i="33"/>
  <c r="D172" i="33"/>
  <c r="P170" i="33"/>
  <c r="P169" i="33"/>
  <c r="P168" i="33"/>
  <c r="P167" i="33"/>
  <c r="P166" i="33"/>
  <c r="F166" i="33"/>
  <c r="G166" i="33" s="1"/>
  <c r="E166" i="33"/>
  <c r="D166" i="33"/>
  <c r="P165" i="33"/>
  <c r="J165" i="33"/>
  <c r="P164" i="33"/>
  <c r="J164" i="33"/>
  <c r="P163" i="33"/>
  <c r="P162" i="33"/>
  <c r="J162" i="33"/>
  <c r="P161" i="33"/>
  <c r="F161" i="33"/>
  <c r="E161" i="33"/>
  <c r="J161" i="33" s="1"/>
  <c r="D161" i="33"/>
  <c r="P160" i="33"/>
  <c r="J160" i="33"/>
  <c r="P159" i="33"/>
  <c r="J159" i="33"/>
  <c r="P158" i="33"/>
  <c r="P157" i="33"/>
  <c r="J157" i="33"/>
  <c r="P156" i="33"/>
  <c r="F156" i="33"/>
  <c r="E156" i="33"/>
  <c r="D156" i="33"/>
  <c r="P155" i="33"/>
  <c r="J155" i="33"/>
  <c r="P154" i="33"/>
  <c r="J154" i="33"/>
  <c r="P153" i="33"/>
  <c r="P152" i="33"/>
  <c r="J152" i="33"/>
  <c r="P151" i="33"/>
  <c r="F151" i="33"/>
  <c r="E151" i="33"/>
  <c r="J151" i="33" s="1"/>
  <c r="D151" i="33"/>
  <c r="F150" i="33"/>
  <c r="E150" i="33"/>
  <c r="D150" i="33"/>
  <c r="J149" i="33"/>
  <c r="F149" i="33"/>
  <c r="P149" i="33" s="1"/>
  <c r="E149" i="33"/>
  <c r="D149" i="33"/>
  <c r="F148" i="33"/>
  <c r="E148" i="33"/>
  <c r="D148" i="33"/>
  <c r="P147" i="33"/>
  <c r="J147" i="33"/>
  <c r="F147" i="33"/>
  <c r="E147" i="33"/>
  <c r="D147" i="33"/>
  <c r="D146" i="33" s="1"/>
  <c r="E146" i="33"/>
  <c r="J146" i="33" s="1"/>
  <c r="P145" i="33"/>
  <c r="J145" i="33"/>
  <c r="P144" i="33"/>
  <c r="J144" i="33"/>
  <c r="P143" i="33"/>
  <c r="P142" i="33"/>
  <c r="J142" i="33"/>
  <c r="F141" i="33"/>
  <c r="E141" i="33"/>
  <c r="D141" i="33"/>
  <c r="P140" i="33"/>
  <c r="J140" i="33"/>
  <c r="P139" i="33"/>
  <c r="J139" i="33"/>
  <c r="P138" i="33"/>
  <c r="P137" i="33"/>
  <c r="J137" i="33"/>
  <c r="F136" i="33"/>
  <c r="E136" i="33"/>
  <c r="D136" i="33"/>
  <c r="P135" i="33"/>
  <c r="J135" i="33"/>
  <c r="P134" i="33"/>
  <c r="J134" i="33"/>
  <c r="P133" i="33"/>
  <c r="P132" i="33"/>
  <c r="J132" i="33"/>
  <c r="F131" i="33"/>
  <c r="E131" i="33"/>
  <c r="D131" i="33"/>
  <c r="P130" i="33"/>
  <c r="J130" i="33"/>
  <c r="P129" i="33"/>
  <c r="J129" i="33"/>
  <c r="P128" i="33"/>
  <c r="P127" i="33"/>
  <c r="J127" i="33"/>
  <c r="F126" i="33"/>
  <c r="E126" i="33"/>
  <c r="D126" i="33"/>
  <c r="P125" i="33"/>
  <c r="J125" i="33"/>
  <c r="P124" i="33"/>
  <c r="F124" i="33"/>
  <c r="F121" i="33" s="1"/>
  <c r="E124" i="33"/>
  <c r="E121" i="33" s="1"/>
  <c r="P123" i="33"/>
  <c r="P122" i="33"/>
  <c r="J122" i="33"/>
  <c r="J121" i="33"/>
  <c r="D121" i="33"/>
  <c r="P120" i="33"/>
  <c r="F120" i="33"/>
  <c r="E120" i="33"/>
  <c r="D120" i="33"/>
  <c r="D115" i="33" s="1"/>
  <c r="F119" i="33"/>
  <c r="E119" i="33"/>
  <c r="D119" i="33"/>
  <c r="F118" i="33"/>
  <c r="E118" i="33"/>
  <c r="D118" i="33"/>
  <c r="J117" i="33"/>
  <c r="F117" i="33"/>
  <c r="E117" i="33"/>
  <c r="D117" i="33"/>
  <c r="D116" i="33"/>
  <c r="F115" i="33"/>
  <c r="E115" i="33"/>
  <c r="D114" i="33"/>
  <c r="F113" i="33"/>
  <c r="D113" i="33"/>
  <c r="J112" i="33"/>
  <c r="E112" i="33"/>
  <c r="D112" i="33"/>
  <c r="D111" i="33"/>
  <c r="P110" i="33"/>
  <c r="J110" i="33"/>
  <c r="P109" i="33"/>
  <c r="J109" i="33"/>
  <c r="F109" i="33"/>
  <c r="P108" i="33"/>
  <c r="P107" i="33"/>
  <c r="J107" i="33"/>
  <c r="F106" i="33"/>
  <c r="G106" i="33" s="1"/>
  <c r="E106" i="33"/>
  <c r="D106" i="33"/>
  <c r="J106" i="33" s="1"/>
  <c r="P105" i="33"/>
  <c r="J105" i="33"/>
  <c r="P104" i="33"/>
  <c r="J104" i="33"/>
  <c r="P103" i="33"/>
  <c r="P102" i="33"/>
  <c r="J102" i="33"/>
  <c r="J101" i="33"/>
  <c r="F101" i="33"/>
  <c r="P101" i="33" s="1"/>
  <c r="E101" i="33"/>
  <c r="D101" i="33"/>
  <c r="P100" i="33"/>
  <c r="J100" i="33"/>
  <c r="P99" i="33"/>
  <c r="J99" i="33"/>
  <c r="P98" i="33"/>
  <c r="P97" i="33"/>
  <c r="J97" i="33"/>
  <c r="J96" i="33"/>
  <c r="F96" i="33"/>
  <c r="P96" i="33" s="1"/>
  <c r="E96" i="33"/>
  <c r="D96" i="33"/>
  <c r="P95" i="33"/>
  <c r="J95" i="33"/>
  <c r="F95" i="33"/>
  <c r="E95" i="33"/>
  <c r="D95" i="33"/>
  <c r="P94" i="33"/>
  <c r="F94" i="33"/>
  <c r="E94" i="33"/>
  <c r="J94" i="33" s="1"/>
  <c r="D94" i="33"/>
  <c r="D89" i="33" s="1"/>
  <c r="D9" i="33" s="1"/>
  <c r="F93" i="33"/>
  <c r="E93" i="33"/>
  <c r="P93" i="33" s="1"/>
  <c r="D93" i="33"/>
  <c r="F92" i="33"/>
  <c r="F91" i="33" s="1"/>
  <c r="E92" i="33"/>
  <c r="D92" i="33"/>
  <c r="P90" i="33"/>
  <c r="F90" i="33"/>
  <c r="E90" i="33"/>
  <c r="D90" i="33"/>
  <c r="F89" i="33"/>
  <c r="E89" i="33"/>
  <c r="F88" i="33"/>
  <c r="E88" i="33"/>
  <c r="P88" i="33" s="1"/>
  <c r="F87" i="33"/>
  <c r="F86" i="33" s="1"/>
  <c r="D87" i="33"/>
  <c r="P85" i="33"/>
  <c r="J85" i="33"/>
  <c r="P84" i="33"/>
  <c r="J84" i="33"/>
  <c r="P83" i="33"/>
  <c r="P82" i="33"/>
  <c r="J82" i="33"/>
  <c r="G82" i="33"/>
  <c r="F81" i="33"/>
  <c r="E81" i="33"/>
  <c r="J81" i="33" s="1"/>
  <c r="D81" i="33"/>
  <c r="P80" i="33"/>
  <c r="J80" i="33"/>
  <c r="P79" i="33"/>
  <c r="J79" i="33"/>
  <c r="P78" i="33"/>
  <c r="P77" i="33"/>
  <c r="J77" i="33"/>
  <c r="F76" i="33"/>
  <c r="G76" i="33" s="1"/>
  <c r="E76" i="33"/>
  <c r="P76" i="33" s="1"/>
  <c r="D76" i="33"/>
  <c r="J76" i="33" s="1"/>
  <c r="P75" i="33"/>
  <c r="J75" i="33"/>
  <c r="P74" i="33"/>
  <c r="J74" i="33"/>
  <c r="P73" i="33"/>
  <c r="P72" i="33"/>
  <c r="J72" i="33"/>
  <c r="G71" i="33"/>
  <c r="F71" i="33"/>
  <c r="E71" i="33"/>
  <c r="P71" i="33" s="1"/>
  <c r="D71" i="33"/>
  <c r="J71" i="33" s="1"/>
  <c r="P70" i="33"/>
  <c r="J70" i="33"/>
  <c r="P69" i="33"/>
  <c r="J69" i="33"/>
  <c r="P68" i="33"/>
  <c r="P67" i="33"/>
  <c r="J67" i="33"/>
  <c r="P66" i="33"/>
  <c r="J66" i="33"/>
  <c r="F66" i="33"/>
  <c r="E66" i="33"/>
  <c r="D66" i="33"/>
  <c r="P65" i="33"/>
  <c r="J65" i="33"/>
  <c r="P64" i="33"/>
  <c r="J64" i="33"/>
  <c r="P63" i="33"/>
  <c r="P62" i="33"/>
  <c r="J62" i="33"/>
  <c r="P61" i="33"/>
  <c r="J61" i="33"/>
  <c r="F61" i="33"/>
  <c r="E61" i="33"/>
  <c r="D61" i="33"/>
  <c r="P60" i="33"/>
  <c r="J60" i="33"/>
  <c r="P59" i="33"/>
  <c r="J59" i="33"/>
  <c r="P58" i="33"/>
  <c r="P57" i="33"/>
  <c r="J57" i="33"/>
  <c r="P56" i="33"/>
  <c r="J56" i="33"/>
  <c r="F56" i="33"/>
  <c r="E56" i="33"/>
  <c r="D56" i="33"/>
  <c r="P55" i="33"/>
  <c r="F55" i="33"/>
  <c r="E55" i="33"/>
  <c r="D55" i="33"/>
  <c r="D15" i="33" s="1"/>
  <c r="F54" i="33"/>
  <c r="E54" i="33"/>
  <c r="D54" i="33"/>
  <c r="F53" i="33"/>
  <c r="E53" i="33"/>
  <c r="D53" i="33"/>
  <c r="J52" i="33"/>
  <c r="F52" i="33"/>
  <c r="E52" i="33"/>
  <c r="D52" i="33"/>
  <c r="D51" i="33"/>
  <c r="P50" i="33"/>
  <c r="J50" i="33"/>
  <c r="P49" i="33"/>
  <c r="J49" i="33"/>
  <c r="P48" i="33"/>
  <c r="P47" i="33"/>
  <c r="J47" i="33"/>
  <c r="F46" i="33"/>
  <c r="E46" i="33"/>
  <c r="J46" i="33" s="1"/>
  <c r="D46" i="33"/>
  <c r="P45" i="33"/>
  <c r="J45" i="33"/>
  <c r="P44" i="33"/>
  <c r="J44" i="33"/>
  <c r="P43" i="33"/>
  <c r="P42" i="33"/>
  <c r="J42" i="33"/>
  <c r="F41" i="33"/>
  <c r="G41" i="33" s="1"/>
  <c r="E41" i="33"/>
  <c r="P41" i="33" s="1"/>
  <c r="D41" i="33"/>
  <c r="J41" i="33" s="1"/>
  <c r="P40" i="33"/>
  <c r="J40" i="33"/>
  <c r="P39" i="33"/>
  <c r="J39" i="33"/>
  <c r="P38" i="33"/>
  <c r="P37" i="33"/>
  <c r="J37" i="33"/>
  <c r="G36" i="33"/>
  <c r="F36" i="33"/>
  <c r="E36" i="33"/>
  <c r="P36" i="33" s="1"/>
  <c r="D36" i="33"/>
  <c r="J36" i="33" s="1"/>
  <c r="P35" i="33"/>
  <c r="J35" i="33"/>
  <c r="P34" i="33"/>
  <c r="J34" i="33"/>
  <c r="P33" i="33"/>
  <c r="P32" i="33"/>
  <c r="J32" i="33"/>
  <c r="J31" i="33"/>
  <c r="F31" i="33"/>
  <c r="G31" i="33" s="1"/>
  <c r="E31" i="33"/>
  <c r="P31" i="33" s="1"/>
  <c r="D31" i="33"/>
  <c r="P30" i="33"/>
  <c r="J30" i="33"/>
  <c r="P29" i="33"/>
  <c r="J29" i="33"/>
  <c r="P28" i="33"/>
  <c r="P27" i="33"/>
  <c r="J27" i="33"/>
  <c r="P26" i="33"/>
  <c r="F26" i="33"/>
  <c r="E26" i="33"/>
  <c r="D26" i="33"/>
  <c r="P25" i="33"/>
  <c r="J25" i="33"/>
  <c r="P24" i="33"/>
  <c r="J24" i="33"/>
  <c r="P23" i="33"/>
  <c r="P22" i="33"/>
  <c r="J22" i="33"/>
  <c r="P21" i="33"/>
  <c r="F21" i="33"/>
  <c r="E21" i="33"/>
  <c r="J21" i="33" s="1"/>
  <c r="D21" i="33"/>
  <c r="P20" i="33"/>
  <c r="J20" i="33"/>
  <c r="P19" i="33"/>
  <c r="J19" i="33"/>
  <c r="P18" i="33"/>
  <c r="P17" i="33"/>
  <c r="J17" i="33"/>
  <c r="F16" i="33"/>
  <c r="G16" i="33" s="1"/>
  <c r="E16" i="33"/>
  <c r="J16" i="33" s="1"/>
  <c r="D16" i="33"/>
  <c r="G15" i="33"/>
  <c r="F15" i="33"/>
  <c r="E15" i="33"/>
  <c r="P15" i="33" s="1"/>
  <c r="F14" i="33"/>
  <c r="E14" i="33"/>
  <c r="J14" i="33" s="1"/>
  <c r="D14" i="33"/>
  <c r="F13" i="33"/>
  <c r="E13" i="33"/>
  <c r="D13" i="33"/>
  <c r="E12" i="33"/>
  <c r="D12" i="33"/>
  <c r="J12" i="33" s="1"/>
  <c r="F10" i="33"/>
  <c r="D7" i="33"/>
  <c r="J54" i="33" l="1"/>
  <c r="P54" i="33"/>
  <c r="J89" i="33"/>
  <c r="P89" i="33"/>
  <c r="J92" i="33"/>
  <c r="E91" i="33"/>
  <c r="P92" i="33"/>
  <c r="E87" i="33"/>
  <c r="J115" i="33"/>
  <c r="P115" i="33"/>
  <c r="J119" i="33"/>
  <c r="P119" i="33"/>
  <c r="E114" i="33"/>
  <c r="J177" i="33"/>
  <c r="E176" i="33"/>
  <c r="P177" i="33"/>
  <c r="E172" i="33"/>
  <c r="J229" i="33"/>
  <c r="P229" i="33"/>
  <c r="P13" i="33"/>
  <c r="E8" i="33"/>
  <c r="G14" i="33"/>
  <c r="P16" i="33"/>
  <c r="J26" i="33"/>
  <c r="G46" i="33"/>
  <c r="P53" i="33"/>
  <c r="E51" i="33"/>
  <c r="G81" i="33"/>
  <c r="P106" i="33"/>
  <c r="P118" i="33"/>
  <c r="E116" i="33"/>
  <c r="E113" i="33"/>
  <c r="J126" i="33"/>
  <c r="P126" i="33"/>
  <c r="J136" i="33"/>
  <c r="P136" i="33"/>
  <c r="P148" i="33"/>
  <c r="F146" i="33"/>
  <c r="G146" i="33" s="1"/>
  <c r="J156" i="33"/>
  <c r="G196" i="33"/>
  <c r="D206" i="33"/>
  <c r="P207" i="33"/>
  <c r="F206" i="33"/>
  <c r="J210" i="33"/>
  <c r="P228" i="33"/>
  <c r="E226" i="33"/>
  <c r="P231" i="33"/>
  <c r="P14" i="33"/>
  <c r="P46" i="33"/>
  <c r="P52" i="33"/>
  <c r="F51" i="33"/>
  <c r="F12" i="33"/>
  <c r="P12" i="33" s="1"/>
  <c r="J15" i="33"/>
  <c r="D10" i="33"/>
  <c r="P81" i="33"/>
  <c r="D91" i="33"/>
  <c r="D88" i="33"/>
  <c r="P117" i="33"/>
  <c r="F116" i="33"/>
  <c r="F112" i="33"/>
  <c r="D176" i="33"/>
  <c r="D173" i="33"/>
  <c r="D171" i="33" s="1"/>
  <c r="P196" i="33"/>
  <c r="E209" i="33"/>
  <c r="E11" i="33"/>
  <c r="J55" i="33"/>
  <c r="J90" i="33"/>
  <c r="F114" i="33"/>
  <c r="F9" i="33" s="1"/>
  <c r="J120" i="33"/>
  <c r="P121" i="33"/>
  <c r="J131" i="33"/>
  <c r="P131" i="33"/>
  <c r="J141" i="33"/>
  <c r="P141" i="33"/>
  <c r="J150" i="33"/>
  <c r="P150" i="33"/>
  <c r="J201" i="33"/>
  <c r="P208" i="33"/>
  <c r="E206" i="33"/>
  <c r="P236" i="33"/>
  <c r="D11" i="33"/>
  <c r="J124" i="33"/>
  <c r="P240" i="33"/>
  <c r="F173" i="33"/>
  <c r="F8" i="33" s="1"/>
  <c r="G8" i="33" s="1"/>
  <c r="F174" i="33"/>
  <c r="E175" i="33"/>
  <c r="F236" i="33"/>
  <c r="G236" i="33" s="1"/>
  <c r="J209" i="33" l="1"/>
  <c r="P209" i="33"/>
  <c r="E174" i="33"/>
  <c r="F111" i="33"/>
  <c r="P112" i="33"/>
  <c r="J175" i="33"/>
  <c r="P175" i="33"/>
  <c r="G116" i="33"/>
  <c r="G51" i="33"/>
  <c r="P146" i="33"/>
  <c r="P8" i="33"/>
  <c r="P172" i="33"/>
  <c r="E171" i="33"/>
  <c r="J172" i="33"/>
  <c r="F171" i="33"/>
  <c r="J11" i="33"/>
  <c r="G206" i="33"/>
  <c r="P113" i="33"/>
  <c r="E111" i="33"/>
  <c r="P114" i="33"/>
  <c r="J114" i="33"/>
  <c r="E10" i="33"/>
  <c r="P91" i="33"/>
  <c r="J91" i="33"/>
  <c r="G91" i="33"/>
  <c r="D8" i="33"/>
  <c r="D6" i="33" s="1"/>
  <c r="D86" i="33"/>
  <c r="P226" i="33"/>
  <c r="J226" i="33"/>
  <c r="P116" i="33"/>
  <c r="J116" i="33"/>
  <c r="P51" i="33"/>
  <c r="J51" i="33"/>
  <c r="P176" i="33"/>
  <c r="J176" i="33"/>
  <c r="G176" i="33"/>
  <c r="P206" i="33"/>
  <c r="J206" i="33"/>
  <c r="F11" i="33"/>
  <c r="G11" i="33" s="1"/>
  <c r="F7" i="33"/>
  <c r="G12" i="33"/>
  <c r="P87" i="33"/>
  <c r="E86" i="33"/>
  <c r="E7" i="33"/>
  <c r="J87" i="33"/>
  <c r="P173" i="33"/>
  <c r="P7" i="33" l="1"/>
  <c r="E6" i="33"/>
  <c r="J7" i="33"/>
  <c r="I7" i="33"/>
  <c r="F6" i="33"/>
  <c r="H7" i="33"/>
  <c r="K7" i="33" s="1"/>
  <c r="G7" i="33"/>
  <c r="P86" i="33"/>
  <c r="J86" i="33"/>
  <c r="P11" i="33"/>
  <c r="P171" i="33"/>
  <c r="J171" i="33"/>
  <c r="J111" i="33"/>
  <c r="P111" i="33"/>
  <c r="P10" i="33"/>
  <c r="J10" i="33"/>
  <c r="G10" i="33"/>
  <c r="J174" i="33"/>
  <c r="P174" i="33"/>
  <c r="E9" i="33"/>
  <c r="L6" i="33" l="1"/>
  <c r="P6" i="33"/>
  <c r="J6" i="33"/>
  <c r="M6" i="33"/>
  <c r="G6" i="33"/>
  <c r="J9" i="33"/>
  <c r="P9" i="33"/>
  <c r="G9" i="33"/>
  <c r="N6" i="33" l="1"/>
  <c r="J185" i="31"/>
  <c r="J180" i="31"/>
  <c r="J179" i="31"/>
  <c r="J175" i="31"/>
  <c r="J171" i="31"/>
  <c r="J170" i="31"/>
  <c r="J165" i="31"/>
  <c r="J164" i="31"/>
  <c r="J162" i="31"/>
  <c r="J161" i="31"/>
  <c r="J157" i="31"/>
  <c r="J156" i="31"/>
  <c r="J152" i="31"/>
  <c r="J149" i="31"/>
  <c r="J145" i="31"/>
  <c r="J141" i="31"/>
  <c r="J140" i="31"/>
  <c r="J139" i="31"/>
  <c r="J138" i="31"/>
  <c r="J134" i="31"/>
  <c r="E134" i="31"/>
  <c r="J130" i="31"/>
  <c r="J125" i="31"/>
  <c r="J121" i="31"/>
  <c r="J118" i="31"/>
  <c r="J114" i="31"/>
  <c r="J112" i="31"/>
  <c r="J109" i="31"/>
  <c r="F106" i="31"/>
  <c r="J103" i="31"/>
  <c r="J99" i="31"/>
  <c r="J95" i="31"/>
  <c r="J92" i="31"/>
  <c r="J89" i="31"/>
  <c r="J87" i="31"/>
  <c r="J83" i="31"/>
  <c r="J78" i="31"/>
  <c r="J75" i="31"/>
  <c r="J72" i="31"/>
  <c r="J69" i="31"/>
  <c r="J65" i="31"/>
  <c r="J61" i="31"/>
  <c r="J58" i="31"/>
  <c r="F54" i="31"/>
  <c r="J51" i="31"/>
  <c r="J42" i="31"/>
  <c r="J38" i="31"/>
  <c r="J32" i="31"/>
  <c r="J29" i="31"/>
  <c r="J26" i="31"/>
  <c r="J23" i="31"/>
  <c r="J20" i="31"/>
  <c r="J16" i="31"/>
  <c r="J13" i="31"/>
  <c r="J9" i="31"/>
  <c r="F27" i="29" l="1"/>
  <c r="G27" i="29" s="1"/>
  <c r="G26" i="29"/>
  <c r="H26" i="29" s="1"/>
  <c r="G25" i="29"/>
  <c r="H25" i="29" s="1"/>
  <c r="H23" i="29"/>
  <c r="G23" i="29"/>
  <c r="H22" i="29"/>
  <c r="G22" i="29"/>
  <c r="H21" i="29"/>
  <c r="H20" i="29" s="1"/>
  <c r="G21" i="29"/>
  <c r="G20" i="29"/>
  <c r="H18" i="29"/>
  <c r="H14" i="29" s="1"/>
  <c r="G18" i="29"/>
  <c r="H17" i="29"/>
  <c r="G17" i="29"/>
  <c r="H16" i="29"/>
  <c r="G16" i="29"/>
  <c r="H15" i="29"/>
  <c r="G15" i="29"/>
  <c r="H13" i="29"/>
  <c r="G13" i="29"/>
  <c r="H12" i="29"/>
  <c r="G12" i="29"/>
  <c r="H11" i="29"/>
  <c r="G11" i="29"/>
  <c r="G9" i="29" s="1"/>
  <c r="H10" i="29"/>
  <c r="H9" i="29" s="1"/>
  <c r="G10" i="29"/>
  <c r="G14" i="29" l="1"/>
  <c r="H27" i="29"/>
  <c r="H24" i="29" s="1"/>
  <c r="H31" i="29" s="1"/>
  <c r="F36" i="29" s="1"/>
  <c r="G24" i="29"/>
  <c r="G31" i="29" l="1"/>
  <c r="I9" i="26" l="1"/>
  <c r="I10" i="26"/>
  <c r="I11" i="26"/>
  <c r="I12" i="26"/>
  <c r="I13" i="26"/>
  <c r="I14" i="26"/>
  <c r="I15" i="26"/>
  <c r="I16" i="26"/>
  <c r="I17" i="26"/>
  <c r="I18" i="26"/>
  <c r="I19" i="26"/>
  <c r="I20" i="26"/>
  <c r="I22" i="26"/>
  <c r="I23" i="26"/>
  <c r="I24" i="26"/>
  <c r="I25" i="26"/>
  <c r="I27" i="26"/>
  <c r="I8" i="26"/>
</calcChain>
</file>

<file path=xl/sharedStrings.xml><?xml version="1.0" encoding="utf-8"?>
<sst xmlns="http://schemas.openxmlformats.org/spreadsheetml/2006/main" count="1336" uniqueCount="648">
  <si>
    <t>№ п/п</t>
  </si>
  <si>
    <t>Данные для расчёта</t>
  </si>
  <si>
    <t>Ед. измерения</t>
  </si>
  <si>
    <t>Источник финансирования</t>
  </si>
  <si>
    <t>Муниципальная программа</t>
  </si>
  <si>
    <t>Подпрограмма 1</t>
  </si>
  <si>
    <t>Подпрограмма 2</t>
  </si>
  <si>
    <t>Х</t>
  </si>
  <si>
    <t>%</t>
  </si>
  <si>
    <t>ед.</t>
  </si>
  <si>
    <t>Строительство и реконструкция образовательных организаций</t>
  </si>
  <si>
    <t>Подпрограмма 3</t>
  </si>
  <si>
    <t>Подпрограмма 4</t>
  </si>
  <si>
    <t>Обеспечение деятельности  Управления образования</t>
  </si>
  <si>
    <t xml:space="preserve">   Статус    </t>
  </si>
  <si>
    <t>X</t>
  </si>
  <si>
    <t xml:space="preserve">Основное      
мероприятие   1.1
</t>
  </si>
  <si>
    <t xml:space="preserve">Основное    мероприятие   1.3                    </t>
  </si>
  <si>
    <t>Создание условий для выявления и поддержки одаренных детей</t>
  </si>
  <si>
    <t>Создание условий для модернизации инфраструктуры образовательных организаций</t>
  </si>
  <si>
    <t>Проведение текущего ремонта в образовательных организациях и обустройство прилегающих территорий</t>
  </si>
  <si>
    <t>Обеспечение  доступа к сети интернет образовательных организаций</t>
  </si>
  <si>
    <t>Основное мероприятие 3.1</t>
  </si>
  <si>
    <t>Мероприятие 3.1.1</t>
  </si>
  <si>
    <t>Мероприятие 3.1.2</t>
  </si>
  <si>
    <t>Мероприятие 3.1.3</t>
  </si>
  <si>
    <t>Мероприятие 3.1.4</t>
  </si>
  <si>
    <t>Обеспечение деятельности МБУ «Молодежный центр»</t>
  </si>
  <si>
    <t>Основное мероприятие 3.2</t>
  </si>
  <si>
    <t>Мероприятие 3.2.1</t>
  </si>
  <si>
    <t>Мероприятие 3.2.2</t>
  </si>
  <si>
    <t>Мероприятие 3.2.3</t>
  </si>
  <si>
    <t>Основное мероприятие 4.1</t>
  </si>
  <si>
    <t>Обеспечение присмотра и ухода за детьми, включая организацию их питания и режима дня</t>
  </si>
  <si>
    <t>Основное мероприятие 4.4</t>
  </si>
  <si>
    <t>Основное мероприятие 4.6</t>
  </si>
  <si>
    <t>Основное мероприятие 4.7</t>
  </si>
  <si>
    <t>Основное мероприятие 4.8</t>
  </si>
  <si>
    <t>Основное мероприятие 4.9</t>
  </si>
  <si>
    <t>Основное    мероприятие  2.1</t>
  </si>
  <si>
    <t>Мероприятие 2.1.1</t>
  </si>
  <si>
    <t>Основное мероприятие 4.2</t>
  </si>
  <si>
    <t>Основное мероприятие 4.3</t>
  </si>
  <si>
    <t xml:space="preserve">отчетный год
</t>
  </si>
  <si>
    <t>Мероприятие 4.1.1</t>
  </si>
  <si>
    <t>Обеспечение присмотра и ухода за детьми</t>
  </si>
  <si>
    <t>Мероприятие 4.1.2</t>
  </si>
  <si>
    <t>Обеспечение осуществления общего образования</t>
  </si>
  <si>
    <t xml:space="preserve">Организация питания обучающихся льготной категории и воспитанников пришкольных интернатов </t>
  </si>
  <si>
    <t>Основное мероприятие 4.1 Обеспечение присмотра и ухода за детьми, включая организацию их питания и режима дня</t>
  </si>
  <si>
    <t>руб.</t>
  </si>
  <si>
    <t>чел.</t>
  </si>
  <si>
    <t>Средняя численность работников списочного состава (без внешних совместителей)</t>
  </si>
  <si>
    <t>тыс.руб.</t>
  </si>
  <si>
    <t xml:space="preserve">Фонд начисленной заработной платы педагогических работников образовательных организаций, реализующих программы дополнительного образования детей </t>
  </si>
  <si>
    <t>Обеспечение персонифицированного финансирования дополнительного образования детей</t>
  </si>
  <si>
    <t xml:space="preserve">Отдых детей и трудоустройство подростков </t>
  </si>
  <si>
    <t>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</si>
  <si>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Основное мероприятие 4.10</t>
  </si>
  <si>
    <t>Мероприятия, связанные с повышением оплаты труда отдельных категорий работников в сфере образования</t>
  </si>
  <si>
    <t>Муниципальная программа «Развитие образования»</t>
  </si>
  <si>
    <t>Организация отдыха детей</t>
  </si>
  <si>
    <t>Дети и молодёжь</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</si>
  <si>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t>
  </si>
  <si>
    <t xml:space="preserve">Развитие дошкольного, общего и дополнительного образования детей </t>
  </si>
  <si>
    <t>Наименование целевого показателя (индикатора)</t>
  </si>
  <si>
    <t>Значения целевых показателей (индикаторов) муниципальной программы, подпрограммы муниципальной программы</t>
  </si>
  <si>
    <t>Обоснование отклонений значений целевого показателя (индикатора) на конец отчетного года (при наличии)</t>
  </si>
  <si>
    <t xml:space="preserve">Фактическое значение года, предшествующего отчетному
</t>
  </si>
  <si>
    <t>Количество услуг психолого-педагогической, методической и консультативной помощи родителям (законным представителям) детей, в том числе с привлечением некоммерческих организаций</t>
  </si>
  <si>
    <t xml:space="preserve">ед. </t>
  </si>
  <si>
    <t>Уровень удовлетворенности населения качеством дошкольного образования от общего числа опрошенных родителей, дети которых посещают детские дошкольные организации</t>
  </si>
  <si>
    <t xml:space="preserve">Уровень удовлетворенности населения качеством
дополнительного образования от общего числа опрошенных  родителей, дети которых посещают объединения дополнительного образования
</t>
  </si>
  <si>
    <t>Подпрограмма 1 Развитие дошкольного, общего и дополнительного образования детей</t>
  </si>
  <si>
    <t>Задача 1. Создание условий для раннего развития детей</t>
  </si>
  <si>
    <t>Доля выпускников муниципальных общеобразовательных организаций, не получивших аттестат о среднем общем образовании, в общей численности выпускников муниципальных общеобразовательных  организаций</t>
  </si>
  <si>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с нарастающим итогом</t>
  </si>
  <si>
    <t>Доля обучающихся по основным образовательным программам начального общего, основного общего и среднего общего образования, участвующих в олимпиадах и конкурсах различного уровня</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</si>
  <si>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t>
  </si>
  <si>
    <t>Число педагогических работников, ежегодно проходящих обучение по программам дополнительного профессионального образования, программам повышения квалификации</t>
  </si>
  <si>
    <t>Задача. 3 Создание современных условий в образовательных организациях в соответствии с требованиями законодательства</t>
  </si>
  <si>
    <t>Количество образовательных организаций, отвечающих требованиям безопасности обучающихся, воспитанников и работников образовательных организаций во время учебной деятельности</t>
  </si>
  <si>
    <t>Количество объектов (территорий) муниципальных образовательных организаций, на которых выполнены мероприятия по обеспечению комплексной безопасности</t>
  </si>
  <si>
    <t>Количество реализованных народных проектов в сфере образования в год</t>
  </si>
  <si>
    <t>24</t>
  </si>
  <si>
    <t>не менее 1</t>
  </si>
  <si>
    <t>Подпрограмма 2. Отдых детей и трудоустройство подростков</t>
  </si>
  <si>
    <t>Задача 1. Организация отдыха детей</t>
  </si>
  <si>
    <t>Количество детей, находящихся в трудной жизненной ситуации, охваченных отдыхом в каникулярное время</t>
  </si>
  <si>
    <t>Задача 2. Организация трудоустройства детей в каникулярное время</t>
  </si>
  <si>
    <t>Количество детей  в возрасте от 14 до 18 лет, трудоустроенных в каникулярное время</t>
  </si>
  <si>
    <t>Подпрограмма 3.  Дети и молодежь</t>
  </si>
  <si>
    <t>Задача 1. Создание условий для реализации потенциала молодежи в социально-экономической сфере</t>
  </si>
  <si>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накопительным итогом</t>
  </si>
  <si>
    <t>Задача 2. Создание условий для развития гражданско-патриотического воспитания граждан</t>
  </si>
  <si>
    <t xml:space="preserve">Подпрограмма 4. Обеспечение реализации муниципальной программы </t>
  </si>
  <si>
    <t>Задача 1. Обеспечение государственных гарантий доступности образования</t>
  </si>
  <si>
    <t>Доля обучающихся 1 - 4 классов в муниципальных образовательных организациях в муниципальном образовании, охваченных питанием, от общего количества обучающихся 1 - 4 классов в образовательных организациях в муниципальном образовании</t>
  </si>
  <si>
    <t>Общее количество обучающихся 1 - 4 классов в муниципальных образовательных организациях в муниципальном образовании</t>
  </si>
  <si>
    <t>Количество обучающихся 1 - 4 классов в муниципальных образовательных организациях в муниципальном образовании, охваченных питанием</t>
  </si>
  <si>
    <t>Количество детей, обучающихся в 1 - 4 классах в муниципальных образовательных организациях, реализующих образовательную программу начального общего образования в муниципальном образовании, охваченных питанием</t>
  </si>
  <si>
    <t>Доля обучающихся 1-11 классов, охваченных горячим питанием, от общего количества обучающихся</t>
  </si>
  <si>
    <t>Общее количество обучающихся 1 - 11 классов в муниципальных образовательных организациях в муниципальном образовании</t>
  </si>
  <si>
    <t>количество обучающихся 1 - 11 классов в муниципальных образовательных организациях в муниципальном образовании, охваченных питанием</t>
  </si>
  <si>
    <t>Среднемесячная заработная плата педагогических работников муниципальных учреждений дополнительного образования в муниципальном образовании</t>
  </si>
  <si>
    <t>Доля педагогических работников общеобразовательных организаций, получивших вознаграждение за классное руководство, в общей численности педагогических работников такой категории</t>
  </si>
  <si>
    <t>Количество педагогических работников общеобразовательных организаций, получающих вознаграждение за классное руководство</t>
  </si>
  <si>
    <t>Количество педагогических работников общеобразовательных организаций, получивших вознаграждение за классное руководство</t>
  </si>
  <si>
    <t>Количество педагогических работников общеобразовательных организаций, получивших вознаграждение за классное руководство, в общей численности педагогических работников такой категории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</si>
  <si>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</si>
  <si>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Общее количество обучающихся, получающих начальное общее образование в муниципальных образовательных организациях</t>
  </si>
  <si>
    <t>Количество обучающихся, получающих начальное общее образование в муниципальных образовательных организациях, получивших  бесплатное горячее питание</t>
  </si>
  <si>
    <t>Задача 2. Обеспечение управления реализацией мероприятий Программы на муниципальном уровне</t>
  </si>
  <si>
    <t>Уровень соблюдения установленных сроков утверждения Комплексного плана действий по реализации Программы и внесения в него изменений</t>
  </si>
  <si>
    <t>Результаты</t>
  </si>
  <si>
    <t>Плановый срок</t>
  </si>
  <si>
    <t>Фактический срок</t>
  </si>
  <si>
    <t>запланированные</t>
  </si>
  <si>
    <t>достигнутые</t>
  </si>
  <si>
    <t>начала реализации</t>
  </si>
  <si>
    <t xml:space="preserve">окончания реализации </t>
  </si>
  <si>
    <t xml:space="preserve">Подпрограмма 1 Развитие дошкольного, общего и дополнительного образования детей </t>
  </si>
  <si>
    <t>Основное мероприятие 1.1 Развитие форм и моделей предоставления дошкольного образования</t>
  </si>
  <si>
    <t>Основное мероприятие 1.2 Реализация отдельных мероприятий регионального проекта «Поддержка семей, имеющих детей»</t>
  </si>
  <si>
    <t>Оказаны услуги психолого-педагогической, методической и консультативной помощи родителям (законным представителям) детей</t>
  </si>
  <si>
    <t>Повышено качество образования, выраженное в получении документа об уровне образования всеми  выпускниками 11 (12) классов муниципальных общеобразовательных организаций</t>
  </si>
  <si>
    <t>Повышение профессионального мастерства педагогических работников</t>
  </si>
  <si>
    <t>Уменьшение физического износа и разрушение зданий (помещений)  образовательных организаций. Соблюдение требований санитарных норм и правил образовательными организациями и муниципальным учреждением</t>
  </si>
  <si>
    <t xml:space="preserve">Повышение качества предоставляемых услуг </t>
  </si>
  <si>
    <t>Обеспечение охвата детей отдыхом, в том числе находящихся в трудной жизненной ситуации, не ниже показателей предшествующего периода</t>
  </si>
  <si>
    <t xml:space="preserve">Основное мероприятие 2.2 Организация временного трудоустройства подростков                 </t>
  </si>
  <si>
    <t>Обеспечение трудовой занятости детей в возрасте от 14 до 18 лет, не ниже показателей предшествующего периода</t>
  </si>
  <si>
    <t>Увеличение числа детей и молодежи, участвующей в добровольческой деятельности, в деятельности общественных объединений</t>
  </si>
  <si>
    <t>Мероприятие 3.1.1 Организация и проведение муниципальных мероприятий, направленных на развитие добровольчества, пропаганды семейных ценностей, ЗОЖ, развитие творческого потенциала молодежи</t>
  </si>
  <si>
    <t>Подпрограмма 4 Обеспечение реализации муниципальной программы</t>
  </si>
  <si>
    <t>Удовлетворение потребности населения в получении дошкольного образования</t>
  </si>
  <si>
    <t>Создание качественных условий образовательной деятельности</t>
  </si>
  <si>
    <t xml:space="preserve">Основное мероприятие 4.3 Реализация муниципальными дошкольными и муниципальными общеобразовательными организациями образовательных программ            </t>
  </si>
  <si>
    <t xml:space="preserve">Создание качественных условий образовательной деятельности
</t>
  </si>
  <si>
    <t>Мероприятие 4.5.1 Обеспечение осуществления общего образования</t>
  </si>
  <si>
    <t>Мероприятие 4.5.4 Организация бесплатного горячего питания обучающихся, получающих начальное общее образование в муниципальных образовательных организациях</t>
  </si>
  <si>
    <t>Основное мероприятие 4.6 Мероприятия, связанные с повышением оплаты труда отдельных категорий работников в сфере образования</t>
  </si>
  <si>
    <t>Создание качественных условий для реализации молодёжной политики</t>
  </si>
  <si>
    <t>Обеспечение выполнения задач подпрограммы, достижение целевых показателей</t>
  </si>
  <si>
    <t>Таблица 6</t>
  </si>
  <si>
    <t xml:space="preserve">Развитие образования </t>
  </si>
  <si>
    <t>Развитие форм и моделей предоставления дошкольного образования</t>
  </si>
  <si>
    <t>Основное мероприятие 1.2</t>
  </si>
  <si>
    <t>Реализация отдельных мероприятий регионального проекта «Поддержка семей, имеющих детей»</t>
  </si>
  <si>
    <t>Реализация отдельных мероприятий регионального проекта «Современная школа»</t>
  </si>
  <si>
    <t>Основное мероприятие 1.4</t>
  </si>
  <si>
    <t>Развитие системы оценки качества образования</t>
  </si>
  <si>
    <t xml:space="preserve">Основное     мероприятие   1.5             </t>
  </si>
  <si>
    <t>Реализация отдельных мероприятий регионального проекта «Успех каждого ребёнка»</t>
  </si>
  <si>
    <t>Основное мероприятие 1.6</t>
  </si>
  <si>
    <t xml:space="preserve">Основное     мероприятие   1.7                  </t>
  </si>
  <si>
    <t>Реализация отдельных мероприятий региональных проектов «Учитель будущего», «Социальные лифты для каждого»</t>
  </si>
  <si>
    <t xml:space="preserve">Основное     мероприятие   1.8             </t>
  </si>
  <si>
    <t>Мероприятие 1.8.1</t>
  </si>
  <si>
    <t>Мероприятие 1.8.2</t>
  </si>
  <si>
    <t xml:space="preserve">Основное мероприятие   1.10       </t>
  </si>
  <si>
    <t xml:space="preserve"> Укрепление материально-технической базы и создание безопасных условий в организациях в сфере образования</t>
  </si>
  <si>
    <t>Основное мероприятие  1.11</t>
  </si>
  <si>
    <t>Мероприятие 2.1.2</t>
  </si>
  <si>
    <t>Основное    мероприятие  2.2</t>
  </si>
  <si>
    <t xml:space="preserve">Организация временного трудоустройства подростков                 </t>
  </si>
  <si>
    <t>Реализация отдельных мероприятий регионального проекта «Социальная активность»</t>
  </si>
  <si>
    <t>Организация и проведение муниципальных мероприятий, направленных на развитие добровольчества, пропаганды семейных ценностей, ЗОЖ, развитие творческого потенциала молодежи</t>
  </si>
  <si>
    <t>Участие в республиканских и российских мероприятиях, направленных на развитие молодежи</t>
  </si>
  <si>
    <t>Поддержка социальных инициатив молодежи (Проектный комитет, премия «УСПЕХ»)</t>
  </si>
  <si>
    <t>Приобретение оборудования для работы с общественными объединениями и волонтерскими организациями</t>
  </si>
  <si>
    <t xml:space="preserve"> Проведение мероприятий военно-патриотической и гражданско-патриотической направленности</t>
  </si>
  <si>
    <t>Проведение муниципальных мероприятий патриотической направленности, в т.ч. для молодежи допризывного и призывного возраста</t>
  </si>
  <si>
    <t>Участие в республиканских, межрегиональных, всероссийских мероприятиях патриотической направленности, в т.ч. для молодежи допризывного возраста</t>
  </si>
  <si>
    <t>Проведение муниципальных мероприятий, направленных на формирование системы профилактики экстремизма и терроризма, предупреждения межнациональных (межэтнически) конфликтов</t>
  </si>
  <si>
    <t xml:space="preserve">Обеспечение реализации муниципальной программы </t>
  </si>
  <si>
    <t>Осуществление бесплатного питания льготной категории  детей, посещающих образовательные организации, реализующие образовательную программу дошкольного образования</t>
  </si>
  <si>
    <t>Реализация муниципальными дошкольными и муниципальными общеобразовательными организациями образовательных программ</t>
  </si>
  <si>
    <t>Организация питания обучающихся 1 - 4 классов в муниципальных образовательных организациях, реализующих образовательную программу начального общего образования</t>
  </si>
  <si>
    <t>Основное мероприятие 4.5</t>
  </si>
  <si>
    <t>Предоставление общего образования</t>
  </si>
  <si>
    <t>Мероприятие 4.5.1</t>
  </si>
  <si>
    <t>Мероприятие 4.5.2</t>
  </si>
  <si>
    <t>Мероприятие 4.5.3</t>
  </si>
  <si>
    <t>Мероприятие 4.5.4</t>
  </si>
  <si>
    <t>Организация предоставления дополнительного образования детям</t>
  </si>
  <si>
    <t>Мероприятие 4.7.1</t>
  </si>
  <si>
    <t>Обеспечение предоставления дополнительного  образования</t>
  </si>
  <si>
    <t>Мероприятие 4.7.2</t>
  </si>
  <si>
    <t>Основное мероприятие 4.11</t>
  </si>
  <si>
    <t xml:space="preserve"> Обеспечение выполнения обязательств по гарантиям и компенсациям работников</t>
  </si>
  <si>
    <t>Таблица 7</t>
  </si>
  <si>
    <t xml:space="preserve">Наименование муниципальной программы, подпрограммы, основного мероприятия
</t>
  </si>
  <si>
    <t>Методика определения ответа</t>
  </si>
  <si>
    <t>Балл</t>
  </si>
  <si>
    <t>Итоги оценки</t>
  </si>
  <si>
    <t>Блок 1. Качество формирования</t>
  </si>
  <si>
    <t>Раздел 1. Цели и "конструкция" (структуры) муниципальной программы</t>
  </si>
  <si>
    <t>1.1.</t>
  </si>
  <si>
    <t>1.2.</t>
  </si>
  <si>
    <t>1.3.</t>
  </si>
  <si>
    <t>1.4.</t>
  </si>
  <si>
    <t>Раздел 2. Качество планирования</t>
  </si>
  <si>
    <t>2.1.</t>
  </si>
  <si>
    <t>2.2.</t>
  </si>
  <si>
    <t>2.3.</t>
  </si>
  <si>
    <t>2.4.</t>
  </si>
  <si>
    <t>Блок 2. Эффективность реализации</t>
  </si>
  <si>
    <t>Раздел 3. Качество управления программой</t>
  </si>
  <si>
    <t>3.1.</t>
  </si>
  <si>
    <t>3.2.</t>
  </si>
  <si>
    <t>3.3.</t>
  </si>
  <si>
    <t>Раздел 4. Достигнутые результаты</t>
  </si>
  <si>
    <t>4.1.</t>
  </si>
  <si>
    <t>4.2.</t>
  </si>
  <si>
    <t>4.3.</t>
  </si>
  <si>
    <t>ИТОГО:</t>
  </si>
  <si>
    <t>Результат оценки эффективности муниципальной программы за отчетный год</t>
  </si>
  <si>
    <t>Диапазон баллов</t>
  </si>
  <si>
    <t>Итоговая оценка муниципальной программы</t>
  </si>
  <si>
    <t>Вывод</t>
  </si>
  <si>
    <t>85 - 100</t>
  </si>
  <si>
    <t>Эффективна</t>
  </si>
  <si>
    <t>Цели и приоритеты по муниципальной программе расставлены верно, механизмы и инструменты управления муниципальной программой привели к достижению запланированных результатов</t>
  </si>
  <si>
    <t>70 - 84, 99</t>
  </si>
  <si>
    <t>Умеренно эффективна</t>
  </si>
  <si>
    <t>50 - 69, 99</t>
  </si>
  <si>
    <t>Адекватна</t>
  </si>
  <si>
    <t>0 - 49, 99</t>
  </si>
  <si>
    <t>Неэффективна</t>
  </si>
  <si>
    <t>Результаты отсутствуют</t>
  </si>
  <si>
    <t>Результаты не проявлены</t>
  </si>
  <si>
    <t>В результате оценки выявлена ошибка репрезентативности,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объемов ее финансирования из бюджета муниципального образования</t>
  </si>
  <si>
    <t>Таблица 8</t>
  </si>
  <si>
    <t xml:space="preserve">Анализ
соответствия баллов качественной оценке
</t>
  </si>
  <si>
    <t>Количество обучающихся по основным образовательным программам начального общего, основного общего и среднего общего образования, участвующих в олимпиадах и конкурсах различного уровня</t>
  </si>
  <si>
    <t>Количество обучающихся по основным образовательным программам начального общего, основного общего и среднего общего образования</t>
  </si>
  <si>
    <t xml:space="preserve">Уровень удовлетворенности населения качеством
общего образования от общего числа опрошенных  родителей, дети которых посещают общеобразовательные организации
</t>
  </si>
  <si>
    <t>общая численность детей данной возрастной группы, получающих услуги по дополнительному образованию</t>
  </si>
  <si>
    <t>Общее количество учащихся муниципальных общеобразовательных организаций</t>
  </si>
  <si>
    <t>Количество учащихся 6-11 классов муниципальных общеобразовательных организаций, участвующих во Всероссийском проекте по ранней профориентации учащихся 6-11 классов "Билет в будущее", прошедших все этапы проекта</t>
  </si>
  <si>
    <t>Число детей, находящихся в трудной жизненной ситуации, охваченных различными формами отдыха, в рамках соглашения</t>
  </si>
  <si>
    <t>Число детей и подростков , охваченных различными формами отдыха,  в рамках соглашения</t>
  </si>
  <si>
    <t xml:space="preserve">численность обучающихся, занимающихся в первую  смену </t>
  </si>
  <si>
    <t xml:space="preserve">численность обучающихся (всего) 
</t>
  </si>
  <si>
    <t>Общее количество выпускников</t>
  </si>
  <si>
    <t>Общее количество обучающихся</t>
  </si>
  <si>
    <t>тыс. ед</t>
  </si>
  <si>
    <t>Количество обучающихся, изучающих учебные предметы этнокультурной направленности и (или) коми язык (родной и государственный), от общего количества обучающихся общеобразовательных организаций</t>
  </si>
  <si>
    <t>общая численность детей данной возрастной группы , использующих для получения дополнительного образования сертификат персонифицированного финансирования</t>
  </si>
  <si>
    <t>численность молодежи, задействованной в мероприятиях по вовлечению в творческую деятельность</t>
  </si>
  <si>
    <t xml:space="preserve">Степень достижения показателя (индикатора) муниципальной программы (Сдп) </t>
  </si>
  <si>
    <t>нет</t>
  </si>
  <si>
    <t>да</t>
  </si>
  <si>
    <t>На основе данных УГГС</t>
  </si>
  <si>
    <t>Фактическое количество услуг оказанных в текущем году</t>
  </si>
  <si>
    <t>Число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t>
  </si>
  <si>
    <t>Количество образовательных организаций, отвечающих требованиям безопасности</t>
  </si>
  <si>
    <t>Число объектов (территорий) муниципальных образовательных организаций, на которых выполнены мероприятия по обеспечению КБ</t>
  </si>
  <si>
    <t>Число обучающихся обучающихся, вовлеченных в деятельность общественных объединений</t>
  </si>
  <si>
    <t>Общее количество образовательных организаций</t>
  </si>
  <si>
    <t>Доля образовательных организаций, отвечающих требованиям антитеррористической защищенности</t>
  </si>
  <si>
    <t>Доля  образовательных  организаций,  оснащенных  современными средствами пожарной автоматики</t>
  </si>
  <si>
    <t>Количество образовательных организаций оснащенных современными средствами пожарной автоматики</t>
  </si>
  <si>
    <t>Доля муниципальных общеобразовательных организаций, соответствующих современным требованиям обучения, в общем количестве муниципальных образовательных организаций</t>
  </si>
  <si>
    <t>На основании методики расчета показателей и индивидуальных показателей для оценки эффективности деятельности органов исполнительной власти субъектов РФ, утвержденных постановлением Правительства РФ от 03.11.2012 № 1142</t>
  </si>
  <si>
    <t>Наименование муниципальной программы, основного мероприятия, мероприятия, контрольного события муниципальной программы (подпрограммы муниципальной программы)</t>
  </si>
  <si>
    <t>Проблемы, возникшие в ходе реализации мероприятия</t>
  </si>
  <si>
    <t>Основное мероприятие 1.3 Реализация отдельных мероприятий регионального проекта «Современная школа»</t>
  </si>
  <si>
    <t>Обновлены содержание и методы обучения предметной области «Технология» и других предметных областей</t>
  </si>
  <si>
    <t xml:space="preserve">Увеличение количества обучающихся, принимающих участие в муниципальных, республиканских, всероссийских олимпиадах, конкурсах, конференциях, соревнованиях, фестивалях.    
Популяризация видов спорта, привлечение учащихся к занятиям физической культурой и спортом. 
Обеспечение занятости обучающихся во внеурочное время.
Развитие творческих способностей обучающихся.
</t>
  </si>
  <si>
    <t>Обеспечение выполнения задач подпрограммы, достижение целевых  показателей</t>
  </si>
  <si>
    <t>Количество реализованных народных проектов в сфере образования в год в рамках проекта «Народный бюджет»</t>
  </si>
  <si>
    <t>Количество реализованных проектных предложений в год</t>
  </si>
  <si>
    <t>Сведения о степени выполнения основных мероприятий (мероприятий), входящих в состав подпрограмм муниципальной программы "Развитие образование"</t>
  </si>
  <si>
    <t>Таблица 11</t>
  </si>
  <si>
    <t>Удельный вес вопроса в разделе</t>
  </si>
  <si>
    <t>в) степень достижения плановых значений показателей результативности (результатов) использования субсидий и (или) иных межбюджетных трансфертов, предоставляемых из республиканского бюджета Республики Коми</t>
  </si>
  <si>
    <t>Количество новых мест в образовательных организациях различных типов, для которых приобретены оборудование, расходные материалы, средства обучения и воспитания в целях реализации дополнительных общеразвивающих программ всех направленностей</t>
  </si>
  <si>
    <t xml:space="preserve">тыс.
ед.
</t>
  </si>
  <si>
    <t>Количество объектов муниципальных
образовательных организаций, на которых проведены капитальные и/или
текущих ремонты, приобретено оборудование для пищеблоков в целях их
приведения в соответствие с санитарно-эпидемиологическими требованиями
(правилами)</t>
  </si>
  <si>
    <t>25</t>
  </si>
  <si>
    <t>Количество созданных новых мест в общеобразовательных и/или дошкольных организациях, и/или организациях дополнительного образования</t>
  </si>
  <si>
    <t>26</t>
  </si>
  <si>
    <t>общая численность молодых людей в возрасте от 14 до 35 лет</t>
  </si>
  <si>
    <t xml:space="preserve">общая численность молодых людей в возрасте от 14 до 35 лет </t>
  </si>
  <si>
    <t>Доля детей в возрасте от 1 до 6 лет, получающих дошкольное образование и (или) содержание в муниципальных образовательных организациях в общей численности детей в возрасте 1-6 лет</t>
  </si>
  <si>
    <t>Доля детей в возрасте 5-18 лет, получающих дополнительное образование в организациях различной организационно-правовой формы и формы собственности, в общей численности детей этой возрастной группы</t>
  </si>
  <si>
    <t>Доля граждан, положительно оценивших качество психолого-педагогической, методической и консультативной помощи, от общего числа обратившихся за получением помощи</t>
  </si>
  <si>
    <t>Задача 2. Создание условий для повышения качества реализации образовательных программ</t>
  </si>
  <si>
    <t>В целом муниципальная программа поставила перед собой четкие цели и приоритеты, является хорошо управляемой системой, но стоит обратить внимание на механизмы и инструменты по достижению ее цели,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(начиная с 2020 года)</t>
  </si>
  <si>
    <t>По муниципальной программе наблюдается «информационный разрыв» между первичными элементами (целью, задачами, мероприятиями, индикаторами/показателями), также для достижения лучших результатов необходимо пересмотреть механизмы и инструменты по достижению цели, а также провести мероприятия,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(начиная с 2020 года) &lt;16&gt;</t>
  </si>
  <si>
    <t>Муниципальная программа не смогла достичь запланированных результатов из-за слабости муниципальной программы,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годом(начиная с 2020 года) &lt;16&gt;,и требует пересмотра в части структуры и объемов ее финансирования из бюджета муниципального образования</t>
  </si>
  <si>
    <t>Ответственный руководитель, заместитель руководителя ОМСУ (Ф.И.О., должность)</t>
  </si>
  <si>
    <t>Созданы условия для детей в возрасте до трех лет в дошкольных образовательных организациях и обеспечен 100% охват дошкольным образованием детей в возрасте от 1 до 6 лет</t>
  </si>
  <si>
    <t>Основное мероприятие 1.4 Развитие системы оценки качества образования</t>
  </si>
  <si>
    <t>Основное мероприятие 1.5 Реализация отдельных мероприятий регионального проекта «Успех каждого ребёнка»</t>
  </si>
  <si>
    <t>Увеличение числа обучающихся, участников мероприятий различных уровней, Всероссийских проектов</t>
  </si>
  <si>
    <t xml:space="preserve">Основное мероприятие 1.6 Создание условий для выявления и поддержки одаренных детей
</t>
  </si>
  <si>
    <t>Основное мероприятие 1.7 Реализация отдельных мероприятий региональных проектов «Учитель будущего», «Социальные лифты для каждого»</t>
  </si>
  <si>
    <t xml:space="preserve">Основное мероприятие 1.8 Создание условий для модернизации инфраструктуры образовательных организаций
</t>
  </si>
  <si>
    <t>Мероприятие 1.8.1 Проведение текущего ремонта в образовательных организациях и обустройство прилегающих территорий</t>
  </si>
  <si>
    <t>Мероприятие 1.8.2 Обеспечение доступа к сети интернет образовательных организаций</t>
  </si>
  <si>
    <t>Основное мероприятие 1.10 Укрепление материально-технической базы и создание безопасных условий в организациях в сфере образования</t>
  </si>
  <si>
    <t xml:space="preserve">Повышение качества предоставляемых услуг. 
Повышение уровня удовлетворенности населения качеством образования
</t>
  </si>
  <si>
    <t>Подпрограмма 2 Отдых детей и трудоустройство подростков</t>
  </si>
  <si>
    <t xml:space="preserve">Основное мероприятие 2.1 Организация отдыха детей </t>
  </si>
  <si>
    <t xml:space="preserve">Подпрограмма 3 Дети и молодежь </t>
  </si>
  <si>
    <t>Мероприятие 3.1.2 Участие в республиканских и российских мероприятиях, направленных на развитие молодежи</t>
  </si>
  <si>
    <t>Мероприятие 3.1.3 Поддержка социальных инициатив молодежи (Проектный комитет, премия «УСПЕХ»)</t>
  </si>
  <si>
    <t>Мероприятие 3.1.4 Приобретение оборудования для работы с общественными объединениями и волонтерскими организациями</t>
  </si>
  <si>
    <t xml:space="preserve">Основное мероприятие 3.2 Проведение мероприятий военно-патриотической и гражданско-патриотической направленности
</t>
  </si>
  <si>
    <t>Мероприятие 3.2.1 Проведение муниципальных мероприятий патриотической направленности, в т.ч. для молодежи допризывного и призывного возраста</t>
  </si>
  <si>
    <t>Мероприятие 3.2.2 Участие в республиканских, межрегиональных, всероссийских мероприятиях патриотической направленности, в т.ч. для молодежи допризывного возраста</t>
  </si>
  <si>
    <t>Мероприятие 3.2.3 Проведение муниципальных мероприятий, направленных на формирование системы профилактики экстремизма и терроризма, предупреждения межнациональных (межэтнических) конфликтов</t>
  </si>
  <si>
    <t xml:space="preserve">Мероприятие 4.1.1 Обеспечение присмотра и ухода за детьми                   </t>
  </si>
  <si>
    <t>Мероприятие 4.1.2 Осуществление бесплатного питания льготной категории  детей, посещающих образовательные организации, реализующие образовательную программу дошкольного образования</t>
  </si>
  <si>
    <t>Основное мероприятие 4.4 Организация питания обучающихся 1-4 классов в муниципальных образовательных организациях, реализующих образовательную программу начального общего образования</t>
  </si>
  <si>
    <t>Основное мероприятие 4.5 Предоставление общего образования</t>
  </si>
  <si>
    <t xml:space="preserve">Мероприятие 4.5.2 Организация питания обучающихся льготной категории и воспитанников пришкольных интернатов </t>
  </si>
  <si>
    <t>Основное мероприятие 4.7 Организация предоставления дополнительного образования детям</t>
  </si>
  <si>
    <t>Мероприятие 4.7.1 Обеспечение предоставления дополнительного  образования</t>
  </si>
  <si>
    <t>Мероприятие 4.7.2 Обеспечение персонифицированного финансирования дополнительного образования детей</t>
  </si>
  <si>
    <t>Основное мероприятие 4.8 Обеспечение деятельности МБУ «Молодежный центр»</t>
  </si>
  <si>
    <t>Основное мероприятие 4.10 Обеспечение деятельности Управления образования</t>
  </si>
  <si>
    <r>
      <rPr>
        <b/>
        <sz val="11"/>
        <rFont val="Times New Roman"/>
        <family val="1"/>
        <charset val="204"/>
      </rPr>
      <t>Основное мероприятие 4.11 Обеспечение выполнения обязательств по гарантиям и компенсациям работников</t>
    </r>
    <r>
      <rPr>
        <sz val="11"/>
        <rFont val="Times New Roman"/>
        <family val="1"/>
        <charset val="204"/>
      </rPr>
      <t xml:space="preserve">
</t>
    </r>
  </si>
  <si>
    <t>2</t>
  </si>
  <si>
    <t>3</t>
  </si>
  <si>
    <t>4</t>
  </si>
  <si>
    <t>6</t>
  </si>
  <si>
    <t>7</t>
  </si>
  <si>
    <t>8</t>
  </si>
  <si>
    <t>9</t>
  </si>
  <si>
    <t>10</t>
  </si>
  <si>
    <t>11</t>
  </si>
  <si>
    <t>12</t>
  </si>
  <si>
    <t>14</t>
  </si>
  <si>
    <t>15</t>
  </si>
  <si>
    <t>16</t>
  </si>
  <si>
    <t>18</t>
  </si>
  <si>
    <t>19</t>
  </si>
  <si>
    <t>20</t>
  </si>
  <si>
    <t>21</t>
  </si>
  <si>
    <t>23</t>
  </si>
  <si>
    <t>27</t>
  </si>
  <si>
    <t>28</t>
  </si>
  <si>
    <t>29</t>
  </si>
  <si>
    <t>30</t>
  </si>
  <si>
    <t>31</t>
  </si>
  <si>
    <t>32</t>
  </si>
  <si>
    <t>34</t>
  </si>
  <si>
    <t>35</t>
  </si>
  <si>
    <t>37</t>
  </si>
  <si>
    <t>38</t>
  </si>
  <si>
    <t>39</t>
  </si>
  <si>
    <t>41</t>
  </si>
  <si>
    <t>42</t>
  </si>
  <si>
    <t>43</t>
  </si>
  <si>
    <t>44</t>
  </si>
  <si>
    <t>45</t>
  </si>
  <si>
    <t>47</t>
  </si>
  <si>
    <t>№</t>
  </si>
  <si>
    <t>Наименование субсидии и (или) иного межбюджетного трансферта</t>
  </si>
  <si>
    <t>Результат использования субсидии</t>
  </si>
  <si>
    <t>Показатель результата использования субсидии и (или) иных межбюджетных трансфертов</t>
  </si>
  <si>
    <t>Наименование показателя,                    ед. изм.</t>
  </si>
  <si>
    <t>Созданы новые места в образовательных организациях различных типов для реализации дополнительных общеразвивающих программ всех направленностей</t>
  </si>
  <si>
    <t>Количество новых мест в образовательных организациях различных типов, для которых приобретены оборудование, расходные материалы, средства обучения и воспитания в целях реализации дополнительных общеразвивающих программ всех направленностей, тысяч единиц</t>
  </si>
  <si>
    <t>Количество объектов (территорий) муниципальных образовательных организаций, на которых выполнены мероприятия по обеспечению комплексной безопасности, единиц</t>
  </si>
  <si>
    <t>Субсидия на реализацию народных проектов в сфере образования, прошедших отбор в рамках проекта «Народный бюджет» (мероприятия по благоустройству территорий, ремонту зданий муниципальных образовательных организаций, приобретению учебного и учебно-лабораторного оборудования, спортивного инвентаря, развитию организаций дополнительного образования)</t>
  </si>
  <si>
    <t>Количество реализованных народных проектов в сфере образования в год, единиц</t>
  </si>
  <si>
    <t>Субсидия на реализацию народных проектов в сфере образования, прошедших отбор в рамках проекта «Народный бюджет» (мероприятия по школьным проектам, отобранным в рамках пилотного проекта школьного инициативного бюджетирования «Народный бюджет в школе»)</t>
  </si>
  <si>
    <t>Количество реализованных проектных предложений в год, единиц</t>
  </si>
  <si>
    <t xml:space="preserve">Основное мероприятие 2.1                          Организация отдыха детей </t>
  </si>
  <si>
    <t xml:space="preserve">Основное мероприятие 2.2                             Организация временного трудоустройства подростков                 </t>
  </si>
  <si>
    <t>Субсидии на мероприятия по проведению оздоровительной кампании детей</t>
  </si>
  <si>
    <t>Количество детей, охваченных отдыхом в каникулярное время, человек</t>
  </si>
  <si>
    <t>Количество детей, находящихся в трудной жизненной ситуации, охваченных отдыхом в каникулярное время, человек</t>
  </si>
  <si>
    <t>Доля педагогических работников общеобразовательных организаций, получивших вознаграждение за классное руководство, в общей численности педагогических работников такой категории, процент</t>
  </si>
  <si>
    <t>Доля обучающихся, получающих начальное общее образование в образовательных организациях, получающих бесплатное горячее питание, к общему количеству обучающихся, получающих начальное общее образование в образовательных организациях, процент</t>
  </si>
  <si>
    <t>Субсидия на софинансирование расходных обязательств органов местного самоуправления, связанных с повышением оплаты труда отдельных категорий работников в сфере образования</t>
  </si>
  <si>
    <t>План</t>
  </si>
  <si>
    <t>Факт</t>
  </si>
  <si>
    <t>Субсидии на укрепление материально-технической базы и создание безопасных условий в организациях в сфереобразования в Республике Коми (мероприятия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 (на приобретение оборудования, расходных материалов, средств обучения и воспитания для реализации дополнительных общеразвивающих программ))</t>
  </si>
  <si>
    <t>Таблица 9</t>
  </si>
  <si>
    <t xml:space="preserve">Наименование основного мероприятия муниципальной программы   </t>
  </si>
  <si>
    <t>Основное мероприятие 1.10  Укрепление материально-технической базы и создание безопасных условий в организациях в сфере образования</t>
  </si>
  <si>
    <t>Субсидии на укрепление материально-технической базы и создание безопасных условий в организациях в сфере образования в Республике Коми (мероприятия по проведение капитальных и/или текущих ремонтов муниципальных образовательных организаций,приобретение оборудования для пищеблоков в целях их приведения в соответствие с санитарно-эпидемиологическимитребованиями (правилами)</t>
  </si>
  <si>
    <t>Количество объектов муниципальныхобразовательных организаций, на которых проведены капитальные и/илитекущих ремонты, приобретено оборудование для пищеблоков в целях ихприведения в соответствие с санитарно-эпидемиологическими требованиями(правилами), единиц</t>
  </si>
  <si>
    <t xml:space="preserve">Субсидии на укрепление материально-технической базы и создание безопасных условий в организациях в сфереобразования в Республике Коми (мероприятия по обеспечению комплексной безопасности муниципальных образовательных организаций) </t>
  </si>
  <si>
    <t>Основное мероприятие 1.11 Реализация народных проектов в сфере образования, прошедших отбор в рамках проекта «Народный бюджет»</t>
  </si>
  <si>
    <t>Количество опрошенных граждан, обратившихся за получением услуги</t>
  </si>
  <si>
    <t>-</t>
  </si>
  <si>
    <t>+</t>
  </si>
  <si>
    <t>Мероприятие 4.5.3 Обеспечение выплат ежемесячного денежного вознаграждения за классное руководство педагогическим работникам общеобразовательных организаций</t>
  </si>
  <si>
    <t>Обеспечение выплат ежемесячного денежного вознаграждения за классное руководство педагогическим работникам общеобразовательных организаций</t>
  </si>
  <si>
    <t>Основное мероприятие 1.10    Укрепление материально-технической базы и создание безопасных условий в организациях в сфере образования</t>
  </si>
  <si>
    <t>Иные межбюджетные трансферты на обеспечение выплат ежемесячного денежного вознаграждения за классное руководство педагогическим работникам общеобразовательных организаций</t>
  </si>
  <si>
    <t>Основное мероприятие 4.5    Предоставление общего образования                            мероприятие 4.5.3 Обеспечение выплат ежемесячного денежного вознаграждения за классное руководство педагогическим работникам общеобразовательных организаций</t>
  </si>
  <si>
    <t>Субсидии на организацию бесплатного горячего питания обучающихся, получающих начальное общее образование в образовательных организациях</t>
  </si>
  <si>
    <t>Основное мероприятие 4.5               Предоставление общего образования                           мероприятие 4.5.4 Организация бесплатного горячего питания обучающихся, получающих начальное общее образование в образовательных организациях</t>
  </si>
  <si>
    <t>Основное мероприятие 4.6                   Мероприятия, связанные с повышением оплаты труда отдельных категорий работников в сфере образования</t>
  </si>
  <si>
    <t xml:space="preserve">Всего:         
в том числе:   
</t>
  </si>
  <si>
    <t>Внебюджетные источники</t>
  </si>
  <si>
    <t xml:space="preserve">Основное мероприятие   1.9             </t>
  </si>
  <si>
    <t>Реализация народных проектов в сфере образования, прошедших отбор в рамках проекта "Народный бюджет"</t>
  </si>
  <si>
    <t>Основное мероприятие  1.12</t>
  </si>
  <si>
    <t xml:space="preserve">Создание условий функционирования современной образовательной среды </t>
  </si>
  <si>
    <t>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t>
  </si>
  <si>
    <t>Организация бесплатного горячего питания обучающихся, получающих начальное общее образование в образовательных организациях</t>
  </si>
  <si>
    <t>% исполнения</t>
  </si>
  <si>
    <t>увеличение средств</t>
  </si>
  <si>
    <t xml:space="preserve">Основное мероприятие 1.12 Создание условий функционирования современной образовательной среды </t>
  </si>
  <si>
    <t>36</t>
  </si>
  <si>
    <t>В связи с увеличением охвата детей, находящихся в трудной жизненной ситуации, желающих посещать лагеря с дневным пребыванием детей</t>
  </si>
  <si>
    <t>В образовательных организациях проведен текущий ремонт и обустройство прилегающих территорий</t>
  </si>
  <si>
    <t xml:space="preserve">В образовательных организациях обеспечен доступ к сети интернет </t>
  </si>
  <si>
    <t>Увеличение количества социальных инициатив молодежи</t>
  </si>
  <si>
    <t>Проведение муниципальных мероприятий патриотической направленности</t>
  </si>
  <si>
    <t>Участие в республиканских, межрегиональных, всероссийских мероприятиях патриотической направленности</t>
  </si>
  <si>
    <t>Проведение муниципальных мероприятий, направленных на формирование системы профилактики экстремизма и терроризма, предупреждения межнациональных (межэтнических) конфликтов</t>
  </si>
  <si>
    <t xml:space="preserve">Обеспечение присмотра и ухода за детьми  </t>
  </si>
  <si>
    <t>Отклонений нет</t>
  </si>
  <si>
    <t>Родители (законные представители) зачисляют детей в более раннем возрасте в группы кратковременного пребывания.</t>
  </si>
  <si>
    <t>Родители (законные представители) детей, не зачисленных в ДОО, чаще обращаются в консультационные пункты при ДОО для получения методической, психологической помощи. Влияние на это оказала работа, проводимая УО и ДОО по информированию населения о возможности получения такой услуги.</t>
  </si>
  <si>
    <t>Удовлетворенность качеством методической, консультативной и психологической помощи, оказываемой на базе консультативных пунктов. Повышение квалификации специалистов, участвующих в работе консультационных пунктов.</t>
  </si>
  <si>
    <t>Качественная профориентационная работа, осознанный выбор образовательной траектории позволили 100% выпускников  получить аттестаты о среднем общем образовании</t>
  </si>
  <si>
    <t>Направленность</t>
  </si>
  <si>
    <t>план</t>
  </si>
  <si>
    <t>факт</t>
  </si>
  <si>
    <t>­</t>
  </si>
  <si>
    <t>¯</t>
  </si>
  <si>
    <t>Достигнуты. Все образовательные организации обеспечены доступом к сети интернет</t>
  </si>
  <si>
    <t>Достигнуты. Доведение средств на выполнение муниципального задания на оказание муниципальных услуг по присмотру и уходу за детьми на территории муниципального образования  "Усинск"выполнено на 100%</t>
  </si>
  <si>
    <t>Достигнуты. Бесплатное питание льготной категории  детей, посещающих образовательные организации, реализующие образовательную программу дошкольного образования осуществлено в полном объеме</t>
  </si>
  <si>
    <t xml:space="preserve">Достигнуты. Выполнение муниципального задания на оказание муниципальных услуг по предоставлению общего образования на территории муниципального образования  "Усинск" - 100,0% </t>
  </si>
  <si>
    <t>Достигнуты. Организация питания обучающихся льготной категории и воспитанников пришкольных интернатов выполнена на 100%</t>
  </si>
  <si>
    <t>Достигнуты. Выполнение муниципального задания на оказание муниципальных услуг по предоставлению дополнительного  образования на территории муниципального образования  "Усинск" в полном объёме</t>
  </si>
  <si>
    <t>Нет</t>
  </si>
  <si>
    <t>Увеличение количества конкурсных мероприятий, активизация участия в конкурсах различного уровня</t>
  </si>
  <si>
    <t>Увеличение числа учащихся, участников мероприятий патриотической направленности различных уровней</t>
  </si>
  <si>
    <t>Основное мероприятие 4.2 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t>
  </si>
  <si>
    <t>Увеличение показателя в связи  с выбытием детей в другие регионы и уменьшением численности детей списочного состава</t>
  </si>
  <si>
    <t>Охват детей в возрасте до трех лет, получающих дошкольное образование в муниципальных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t>
  </si>
  <si>
    <t>Количество выпускников не получивших аттестат</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</si>
  <si>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 нарастающим итогом</t>
  </si>
  <si>
    <t>Число педагогических работников, охваченных проведением профессиональных конкурсов, в целях предоставления возможностей для профессионального и карьерного роста</t>
  </si>
  <si>
    <t>Необходимость обучения в связи переходом на обновленные ФГОС НОО, ООО</t>
  </si>
  <si>
    <t>Доля обучающихся в муниципальных общеобразовательных организациях, занимающихся в одну смену, в общей численности обучающихся в муниципальных общеобразовательных организаций</t>
  </si>
  <si>
    <t>Доля образовательных организаций, отвечающих требованиям пожарной и санитарно-эпидемиологической безопасности обучающихся, воспитанников и работников образовательных организаций во время учебной деятельности</t>
  </si>
  <si>
    <t>Общее количество образовательных организаций имеющих заключение комиссии (акты) о соответствии требований антитеррористической защищенности</t>
  </si>
  <si>
    <t>Число проектов "Народный бюджет"</t>
  </si>
  <si>
    <t>без динамики</t>
  </si>
  <si>
    <t>за 2023 год</t>
  </si>
  <si>
    <t>Отчетный год (2023 год)</t>
  </si>
  <si>
    <t>Показатель действовал до 01.01.2023</t>
  </si>
  <si>
    <t>кв.м.</t>
  </si>
  <si>
    <t>Количество проектов и мероприятий для молодежи, реализованных в рамках программы комплексного развития молодежной политики в Республике Коми "Регион для молодых" (с 01.01.2023г.)</t>
  </si>
  <si>
    <t>Площадь отремонтированных и оснащенных оборудованием помещений (с 01.01.2023г.)</t>
  </si>
  <si>
    <t>Численность молодежи, вовлеченной в реализацию проектов и мероприятий для молодежи, реализованных в рамках программы комплексного развития молодежной политики в Республике Коми "Регион для молодых" (с 01.01.2023г.)</t>
  </si>
  <si>
    <t>Доля молодежи в возрасте от 14 до 35 лет, участвующей в мероприятиях патриотической направленности, в общем количестве молодежи муниципального округа "Усинск" Республики Коми</t>
  </si>
  <si>
    <t>Доля молодежи в возрасте от 14 до 35 лет, участвующей в программах по развитию инновационного и научного творческого потенциала молодежи, в общем количестве молодежи муниципального округа "Усинск" Республики Коми</t>
  </si>
  <si>
    <t>Доля граждан вовлеченных в добровольческую деятельность на территории  муниципального округа "Усинск" Республики Коми</t>
  </si>
  <si>
    <t>Целевой показатель заработной платы педагогических работников дошкольных образовательных организаций</t>
  </si>
  <si>
    <t>Целевой показатель заработной платы педагогических работников общеобразовательных организаций</t>
  </si>
  <si>
    <t>Доля расходов на оплату труда административно-управленческого и вспомогательного персонала в общем фонде оплаты труда муниципальных дошкольных и муниципальных общеобразовательных организаций в Республике Коми</t>
  </si>
  <si>
    <t>Доля выполненных мероприятий в общем количестве мероприятий, утвержденных Планом мероприятий по оптимизации бюджетных расходов в сфере образования (в части муниципальных дошкольных и муниципальных общеобразовательных организаций)</t>
  </si>
  <si>
    <t>не более 40</t>
  </si>
  <si>
    <t>Доля расходов на оплату труда административно-управленческого и вспомогательного персонала в фонде оплаты труда муниципальных учреждений дополнительного образования детей</t>
  </si>
  <si>
    <t>Доля выполненных мероприятий в общем количестве мероприятий, утвержденных Планом мероприятий по оптимизации бюджетных расходов в сфере образования (в части муниципальных учреждений дополнительного образования детей)</t>
  </si>
  <si>
    <t>не менее 7</t>
  </si>
  <si>
    <t xml:space="preserve">В связи с увеличением охвата детей,  желающих посещать лагеря с дневным пребыванием детей </t>
  </si>
  <si>
    <t xml:space="preserve">Достигнуты. В рамках месячника патриотического воспитания "Защитники Отечества" в феврале 2023 года учащиеся общеобразовательных организаций приняли участие в  республиканских и всероссийских акциях «Покорми птиц зимой», «Блокадный хлеб», «Бессмертный полк моей семьи», во всероссийском юнармейском фестивале снеговиков и снежных башен, Всероссийском творческом конкурсе памяти Василия Ланового «Пробуждая сердца», интерактивной викторине, приуроченной ко Дню полного освобождения Ленинграда от фашистской блокады, всего охват составил 2845 человек. </t>
  </si>
  <si>
    <t xml:space="preserve">Достигнуты.     В период с января по декабрь 2023 года во всех муниципальных общеобразовательных организациях проведено более 76 мероприятий по профилактике идеологии терроризма и проявления экстремизма среди учащихся: классные часы  «Вовлеченность в террористическую деятельность: опасность и последствия», «Мы хотим в мире жить», беседы «Что такое терроризм?», «Встреча с незнакомцем», тестирование «Мое поведение в конфликтной ситуации», акция «Дерево единства» конкурсы и выставки рисунков «Мы за мир во всем мире!», «Дети против террора!».
В День солидарности в борьбе с терроризмом 03 сентября 2023 года во всех общеобразовательных организациях прошли линейки памяти, минута молчания, классные часы «День солидарности в борьбе с терроризмом», «Пусть всегда будет мир!», уроки памяти жертв терроризма «Вечная память тебе, Беслан», беседы «О понятии терроризм»,  «Что такое терроризм?», «Как вести себя с незнакомыми людьми?», «Брошенные предметы могут таить опасность!», круглый стол «Терроризм - реальная угроза обществу», инструктажи «Действия при угрозе теракта», просмотр документального фильма «Аллея ангелов», акция «Эхо Беслана». 
   В дошкольных образовательных организациях были организованы конкурсы рисунков «Твори добро», «Пусть всегда будет солнце», «Я рисую мир», «Вместе - против терроризма», мастер - классы «Голубь мира», «Белый голубь - символ мира»,  флешмоб «Танец дружбы».
   В рамках малого этнофорума «Мы россияне. Мы едины» 17 февраля 2023 года общеобразовательные организации МБОУ «СОШ №1» г. Усинска,  МБОУ «СОШ №2» г. Усинска, МБОУ «СОШ №4 с углубленным изучением отдельных предметов» г. Усинска посетили спикеры этнодесанта. Для учащихся были проведены тематические мероприятия на темы: «Творчество, как средство сохранения культуры и реализации себя», «Будущее этноблогинга», «Как понять себя и чем заниматься». 
    В период со 02 по 07 марта 2023 года в общеобразовательных организаций МБОУ «СОШ №1» г. Усинска, МБОУ «СОШ №2» г. Усинска, МАОУ «Лицей» г. Усинска, МБОУ «СОШ №4 с углубленным изучением отдельных предметов» г. Усинска, МБОУ «СОШ №5» г. Усинска, МБОУ «ООШ» пгт Парма проведено анкетирование для учащихся 7 – 9 классов на тему: «Терроризм и экстремизм глазами школьников», в котором  приняли участие 334 респондента. Анализ результатов  анкетирования  показал, что 311 учащихся (93%) знакомы с понятиями  «экстремизм» и «терроризм», 23 учащихся (7%)  указали, что затрудняются  ответить на поставленный вопрос. 
   В рамках Дня народного единства в образовательных организациях прошли тематические мероприятия: акции «Мы - вместе, мы - едины!», «За единство!», квест-игры «Единство в нас», «Мы - едины!», просмотры фильмов и презентаций «Минин и Пожарский», «Единство - наша сила»,  игры «Знатоки родного языка», «Дружные дети», мастер-класс «Открытка ко Дню Народного Единства», конкурсы рисунков «Дружная страна», «День народного единства», оформлены плакаты и стенды. Учащиеся посетили выставку «Россия. Родина. Единство» в музейно-выставочном центре «Вортас», приняли участие в единой детской культурно - просветительской акции «Я – Россиянин».  
   В рамках плана мероприятий по воспитанию межнациональных, межэтнических и духовно-нравственных взаимоотношений среди учащихся общеобразовательных организаций муниципального округа «Усинск» Республики Коми на 2023-2024 учебный год, утвержденного совместным приказом Управления образования администрации муниципального округа «Усинск» Республики Коми и Управлением культуры и национальной политики администрации муниципального округа «Усинск» Республики Коми от 03 октября 2023 года № 976/156 для учащихся общеобразовательных организаций в течение учебного года организованы экскурсии в отдел по работе с национально-культурными и религиозными организациями Управления культуры и национальной политики (далее - отдел по работе с национально-культурными и религиозными организациями), уроки технологии, классные часы, тематические конкурсы, выставки, круглые столы с приглашением представителей автономий и национальных диаспор. Всего проведено более 25 мероприятий, охват составил 623 человека. 
  31 марта 2023 года на базе отдела по работе с национально-культурными и религиозными организациями состоялся муниципальный конкурс чтецов на разных языках «Голоса народов - 2023». В конкурсе приняли участие 26 учащихся МБОУ «СОШ №1» г. Усинска,  МБОУ «СОШ №2» г. Усинска, МАОУ «Лицей» г. Усинска, МБОУ «СОШ №4 с углубленным изучением отдельных предметов» г. Усинска, МБОУ «СОШ №5» г. Усинска, МАОУ «НОШ №7 имени В. И. Ефремовой» г. Усинска,  МБОУ «ООШ» пгт Парма. Участники конкурса представили произведения на башкирском, татарском, украинском, коми, английском, азербайджанском, узбекском языках.      
   С сентября 2023 года на базе МБОУ «СОШ №2» г. Усинска реализуется проект «Этнокультурная школа» (далее - проект). Проект направлен на включение в образовательный процесс элементов этнокультурного образования. 
   10 ноября 2023 года состоялась презентация проекта. В мероприятии приняли участие представители межрегионального общественного движения «Коми войтыр», межрегионального движения «Русь Печорская», национально-культурной автономии украинцев «ДНИПРО»,  национально-культурной автономии российских немцев г. Усинска, армянской национально-культурной автономии «НАИРИ», национально-культурной автономии греков «Меотида», которые  познакомили учащихся с деятельностью автономий. 
     С 04 по 07 ноября 2023 года на базе МБОУ «СОШ №2» г. Усинска в рамках проекта прошла выездная выставка музей-макета «Северный путь: Дорога к Победе». В мероприятии приняли участие учащиеся МБОУ «СОШ №2» г. Усинска, воспитанники МБДОУ «ДС ОВ №8» г. Усинска, МАДОУ «ДС КВ №16» г. Усинска. Охвачено 794 человека.
    12 декабря 2023 года национально-культурной автономией российских немцев г. Усинска проведен мастер-класс по изготовлению шпрух. Всего в мероприятие приняло участие 121 человек. 
    Всего в  мероприятиях по противодействию идеологии терроризма и проявления экстремизма в 2023 году приняло участие 5752 учащихся, охват обучающихся дошкольных образовательных организаций составил 1967 воспитанников.
</t>
  </si>
  <si>
    <t>Достигнуты. 100% (188 человек) по итогам ГИА получили аттестаты о среднем общем образовании. Контрольное событие выполнено.</t>
  </si>
  <si>
    <t xml:space="preserve">Достигнуты. Проведены следующие мероприятия: фестиваль спортивной игры "Снежная битва", турнир по древнерусской спортивной игре "Кила", интеллекутально-развлекательная игра  КВИЗ, музбитва между студентами УФ УГТУ и УПТ, акция "Блокадный хлеб", подкаст проект "Голос Усинска", Межведомственная антинаркотическая акция «Молодежь Усинска – за здоровый город». видео проект "Гля, как могу", онлайн неделя молодёжных проектов (школа проектирования), работа волонтерского штаба в рамках Всероссийского проекта "Формирование комфортной городской среды", марафон празднования всемирного дня здоровья, мастер-классы для студенческой молодежи муниципалитета по фото- и видеосъемке в рамках реализации проекта "Коми Студенческая Весна", Фестиваль Дарения #МЫВМЕСТЕ, Всероссийские исторические весты «Блокадный Ленинград», «Космос рядом», «Блокадный хлеб», «Гвоздика на снегу», «Улыбка Гагарина», «Сад памяти», «Письма Победы», «Георгиевская ленточка», «Герой живет рядом», «Подвези ветерана», акция, посвященная Дню России, «Красная гвоздика», «Диктант Победы», «День Героев Отечества», «С Новым годом, ветеран!», "Дворовые игры" в рамках празднования 1 Мая, Субботник на Аллее Ветеранов, акция "Подвези ветерана", Интерактивные площадки "Молодежный Арбат" в день Победы, конкурс рисунка "Счастливое детство", интеллектуальный турнир "Своя игра", спортивное квест-ориентирование "АвтоПоиск", игра по "Что? Где? Сова!",  интеллектуальная игра "Ребусня", реализация Всероссийской акции «МыВместе», Всероссийская акция «Весенняя неделя добра», акция "С Днем России", акция «Свеча памяти», День Молодежи, городской праздник "Выпускной бал" для выпускников общеобразовательных организаций. </t>
  </si>
  <si>
    <t>Достигнуты. В 2023 году представители молодёжи МО «Усинск» приняли участие в 7 региональных молодежных форумах и семинарах: республиканский форум молодых госслужащих, форум сельской молодёжи «ЁРТ», республиканский форум молодых семей, республиканский тренинг - марафон "Энергия молодых", образовательный форум «Молодежь Коми», семинар-совещание "Формируя настоящее". Также на территории МО "Усинск" было организованы: муниципальный форум #МолодежьУсинска, конкурс "Лучший сельский молодой специалист".</t>
  </si>
  <si>
    <t>Достигнуты. В январе-феврале 2023 года проведен муниципальный профессиональный конкурс "Педагог года". Количество участников - 21. Педагоги приняли участие в республиканских конкурсах "Учитель года", "Воспитатель года", "Педагог-психолог Республики Коми" и др. Контрольное событие выполнено.</t>
  </si>
  <si>
    <t>Недостижение фактического значения целевого показателя от планового составляет 1,4%, в связи с переводом во вторую смену 4 класса в МБОУ "СОШ  №4 с углубленным изучением отдельных предметов" г.Усинска по причине недостаточного количества учебных кабинетов, соответствующих нормам СанПиН, на уровне начального общего образования. При этом положительная динамика по сравнению с предыдущим отчетным периодом составляет 0,8%.</t>
  </si>
  <si>
    <t>Плановый показатель на 2023 год – 86%, фактически достигнуто – 99,7%.  Увеличение показателя, связано с уменьшением количества детей дошкольного возраста на территории МО  «Усинск», (данные КомиСтат с учетом переписи населения 2020 г.)  При этом 100% детей в возрасте от 1 года до 7 лет, состоящих на учете для зачисления в ДОО, обеспечены местами.</t>
  </si>
  <si>
    <t>Достигнуты. Количество оказанных услуг за 2023 – 754. Плановый показатель на 2023 год - 4000 услуг (с нарастающим итогом), общее количество услуг за 2023 - 4283 (нарастающим итогом). Контрольное событие выполнено.</t>
  </si>
  <si>
    <t xml:space="preserve">по данным УГГС Республики Коми в 2022 году </t>
  </si>
  <si>
    <t xml:space="preserve">Отрицательная тенденция  обусловлена тем, что в 2022 году государственная итоговая аттестация в школах вернулась к доковидному формату по количеству экзаменов и порядку проведения, к чему оказались не готовы в полной мере участники образовательных отношений. </t>
  </si>
  <si>
    <t>численности детей 1-6 лет, которым предоставлена возможность получать услуги дошкольного образования (данные отчета 85-К раздел 7, строка 701, сумма граф 5-10)</t>
  </si>
  <si>
    <t>численности детей 0-3 лет, которым предоставлена возможность получать услуги дошкольного образования (данные отчета 85-К раздел 7, строка 701 сумма граф 4-6)</t>
  </si>
  <si>
    <t xml:space="preserve">Отклонение значения целевого показателя на 10,5% связано с открытием 120 новых мест для реализации дополнительных общеразвивающих программ художественной и физкультурно-спортивной направленностей в МБОУ «ООШ» д. Денисовка - 50 мест, МБОУ «ООШ» д. Захарвань - 50 мест, МБОУ «НШДС» д. Новикбож – 20 мест. </t>
  </si>
  <si>
    <t>Количество учащихся 1-11 классов, участвующих в открытых онлайн-уроках "Проектория", "Открытыеуроки.рф"</t>
  </si>
  <si>
    <t>Увеличение количества учащихся 6-11 классов муниципальных общеобразовательных организаций, участвующих в проекте "Билет в будущее", связано с увеличением квоты Министерства образования и науки Республики Коми</t>
  </si>
  <si>
    <t>Достигнуты. С сентября по декабрь 2023 года в 12 ОО (100%)  проведены мероприятия по участию во Всероссийском проекте по ранней профориентации учащихся 6-11 классов "Билет в будущее". Охват составил 1133 чел., из них 183 человека прошли все этапы проекта. Контрольное событие выполнено.</t>
  </si>
  <si>
    <t>Ю.А. Орлов, Руководитель Управления образования администрации округа «Усинск»</t>
  </si>
  <si>
    <t>Ю.А. Орлов, Руководитель Управления образования администрации округа «Усинск»;                  О.В. Иванова, Руководитель Управления культуры и национальной политики администрации округа «Усинск»; ТА. Новоселов, Руководитель Управления физической культуры и спорта администрации округа «Усинск»</t>
  </si>
  <si>
    <t>Количество муниципальных общеобразовательных организаций, в которых проведены мероприятия по обеспечению деятельности советников директора по воспитанию и взаимодействию с детскими общественными объединениями</t>
  </si>
  <si>
    <t xml:space="preserve">Количество объектов муниципальных образовательных организаций, на которых проведены капитальные и/или текущих ремонты, приобретено оборудование для пищеблоков в целях их приведения в соответствие с санитарно-эпидемиологическими требованиями (правилами)
</t>
  </si>
  <si>
    <t>Увеличение фактического показателя от планового, в связи с появлением технической возможности по установке системы передачи тревожных сообщений в систему обеспечения вызова экстренных оперативных служб по единому номеру «112» в сельских образовательных организациях и исполнения решения суда</t>
  </si>
  <si>
    <t>Уменьшение показателя, в связи с выбытием обучающихся за пределы муниципального образования</t>
  </si>
  <si>
    <t>Увеличение показателя связано с выплатой компенсации за неиспользованные дни отпуска педагогическим работникам</t>
  </si>
  <si>
    <t>Превышение показателя связано с высокой долей вспомогательного персонала, занятого обслуживанием зданий образовательных организаций с небольшим количеством детей</t>
  </si>
  <si>
    <t>Невыполнение показателя, в связи с превышением доли расходов на оплату труда административно-управленческого и вспомогательного персонала в общем фонде оплаты труда муниципальных дошкольных и муниципальных образовательных организаций в Республике Коми</t>
  </si>
  <si>
    <t>Превышение показателя связано с высокой долей вспомогательного персонала, занятого обслуживанием технологически сложного оборудования учреждений физической культуры и спорта (хоккейный корт, ледовый дворец, бассейн, лыжная трасса).</t>
  </si>
  <si>
    <t>Невыполнение показателя, в связи с превышением доли расходов на оплату труда административно-управленческого и вспомогательного персонала в фонде оплаты труда муниципальных учреждений дополнительного образования детей</t>
  </si>
  <si>
    <t>Уменьшение показателя связано с закрытием класс-комплектов в общеобразовательных организациях с 01.09.2023</t>
  </si>
  <si>
    <t xml:space="preserve">Сведения
о достижении значений целевых показателей (индикаторов) муниципальной программы "Развитие образования" за 2023 год
</t>
  </si>
  <si>
    <t xml:space="preserve">Сведения
о достижении значений показателей результатов использования
субсидий, предоставляемых из республиканского бюджета
Республики Коми муниципальной программы "Развитие образования" за 2023 год
</t>
  </si>
  <si>
    <t>Количество детей, охваченных отдыхом в каникулярное время</t>
  </si>
  <si>
    <t>Площадь отремонтированных и оснащенных оборудованием помещений, квадратных метров</t>
  </si>
  <si>
    <t xml:space="preserve">Количество проектов и мероприятий для молодежи, реализованных в рамках программы комплексного развития молодежной политики в Республике Коми «Регион для молодых», единиц
</t>
  </si>
  <si>
    <t xml:space="preserve">Численность молодежи, вовлеченной в реализацию проектов и мероприятий для молодежи, реализованных в рамках программы комплексного развития молодежной политики в Республике Коми «Регион для молодых», человек
</t>
  </si>
  <si>
    <t xml:space="preserve">Основное мероприятие 3.1
Реализация отдельных мероприятий регионального проекта «Социальная активность» и регионального проекта «Развитие системы поддержки молодежи («Молодежь России»)»
Мероприятие 3.1.5 Реализация программы комплексного развития молодежной политики в Республике Коми «Регион для молодых»
</t>
  </si>
  <si>
    <t xml:space="preserve">Субсидии на реализацию программы комплексного развития молодежной
политики в Республике Коми «Регион для молодых»
</t>
  </si>
  <si>
    <t>Основное мероприятие 3.3 Реализация отдельных мероприятий регионального проекта «Патриотическое воспитание граждан Российской Федерации»</t>
  </si>
  <si>
    <t xml:space="preserve">Иной межбюджетный трансферт, имеющий целевое
назначение,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</si>
  <si>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Количество муниципальных общеобразовательных организаций, в которых проведены мероприятия по обеспечению деятельности советников директора по воспитанию и взаимодействию с детскими общественными объединениями, единиц</t>
  </si>
  <si>
    <t xml:space="preserve">В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
</t>
  </si>
  <si>
    <t>Целевой показатель заработной платы педагогических работников дошкольных образовательных организаций, рублей</t>
  </si>
  <si>
    <t>Целевой показатель заработной платы педагогических работников общеобразовательных организаций, рублей</t>
  </si>
  <si>
    <t>Доля расходов на оплату труда административно-управленческого и вспомогательного персонала в общем фонде оплаты труда муниципальных дошкольных и муниципальных общеобразовательных организаций в Республике Коми, процентов</t>
  </si>
  <si>
    <t xml:space="preserve">не более 40 </t>
  </si>
  <si>
    <t xml:space="preserve">Основное мероприятие 4.3.
Реализация муниципальными дошкольными и муниципальными общеобразовательными организациями в Республике Коми образовательных программ
</t>
  </si>
  <si>
    <t>Субвенции на реализацию муниципальными дошкольными и муниципальными общеобразовательными организациями в Республике Коми образовательных программ</t>
  </si>
  <si>
    <t>Доля выполненных мероприятий в общем количестве мероприятий, утвержденных Планом мероприятий по оптимизации бюджетных расходов в сфере образования (в части муниципальных дошкольных и муниципальных общеобразовательных организаций), процентов</t>
  </si>
  <si>
    <t>Среднемесячная заработная плата педагогических работников муниципальных учреждений дополнительного образования детей в муниципальном образовании за текущий год, руб.</t>
  </si>
  <si>
    <t>Доля расходов на оплату труда административно-управленческого и вспомогательного персонала в фонде оплаты труда муниципальных учреждений дополнительного образования детей, %</t>
  </si>
  <si>
    <t>Доля выполненных мероприятий в общем количестве мероприятий, утвержденных Планом мероприятий по оптимизации бюджетных расходов в сфере образования (в части муниципальных учреждений дополнительного образования детей), %</t>
  </si>
  <si>
    <t>Увеличение фактического  показателя от планового, в связи с экономией по итогам проведенных аукционов и проведением ремонтных работ в других приоритетных объектах</t>
  </si>
  <si>
    <t xml:space="preserve">В связи с  экономией денежных средств была открыта дополнительная смена лагеря труда и отдыха в октябре 2023 г., с охватом  69 чел.  и  20 чел. в июне дополнительно за счет спонсорских средств.                                                </t>
  </si>
  <si>
    <t xml:space="preserve">Утверждено в бюджете                                                                              на 1 января 2023 года, тыс. руб.
</t>
  </si>
  <si>
    <t xml:space="preserve">Сводная бюджетная роспись на 31.12.2023,
тыс. руб.
</t>
  </si>
  <si>
    <t>Кассовые расходы за 2023 год, тыс. руб.</t>
  </si>
  <si>
    <t>Федеральный бюджет</t>
  </si>
  <si>
    <t>Республиканский бюджет Республики Коми</t>
  </si>
  <si>
    <t>Местный бюджет</t>
  </si>
  <si>
    <t xml:space="preserve">Информация о ресурсном обеспечении реализации муниципальной программы "Развитие образования"                                                                                                                                                                              за счет всех источников финансирования                                    
</t>
  </si>
  <si>
    <t>Мероприятие 3.1.5</t>
  </si>
  <si>
    <t>Реализация программы комплексного развития молодежной политики в Республике Коми «Регион для молодых»</t>
  </si>
  <si>
    <t>Основное мероприятие 3.3</t>
  </si>
  <si>
    <t>Реализация отдельных мероприятий регионального проекта «Патриотическое воспитание граждан Российской Федерации»</t>
  </si>
  <si>
    <t>Достигнуты. Плановый показатель охвата детей дошкольным образованием в возрасте до 3-х лет на 2023 год - 45 % . По итогам 2023 года  число воспитанников в дошкольных образовательных организациях  в возрасте до 3 лет - 574, что составляет 53,8% от общего числа детей данной возрастной категории в муниципалитете. Фактический  показатель охвата детей дошкольным образованием в возрасте от 1 до 6 лет  составил 99,7% - плановый показатель 86%. Все желающие обеспечены местами в ДОО, очередность отсутствует. Контрольное событие выполнено.</t>
  </si>
  <si>
    <t>Достигнуты. На базе 10 общеобразовательных организаций созданы центры цифрового, естественнонаучного и гуманитарного профилей. Контрольное событие выполнено.</t>
  </si>
  <si>
    <t>Достигнуты. Проведены все мероприятия, включенные в план работы муниципального ресурсного центра, обучающиеся приняли участие в региональном этапе всероссийской олимпиады школьников, мероприятиях регионального центра выявления, поддержки и развития одаренных детей "Академия юных талантов". Контрольное событие выполнено.</t>
  </si>
  <si>
    <t xml:space="preserve">Достигнуты. В 2023 году реализованы  следующие проекты:                                                                                                          1. Военно-спортивная тренировочная площадка "Тропа героев" - МБОУ "СОШ № 5" г. Усинска;                                                                                                                                2. Литературный сквер - МБОУ «НШДС» д. Новикбож;  3. "Ступени роста" - МБОУ «СОШ» с. Усть-Уса; 4. "Голос молодёжи" - МБОУ "СОШ № 4 с углубленным изучением отдельных предметов"  г. Усинска;                                                                                                              5. "Волшебники двора" - МАУДО «ЦДОД» г. Усинска;                                                                                                                                                                             Контрольное событие выполнено.                                                                                         </t>
  </si>
  <si>
    <t xml:space="preserve">Достигнуты. В 3 общеобразовательных организациях созданы условия функционирования современной образовательной среды (в МБОУ "ООШ" д. Захарвань, МБОУ "ООШ" с. Усть-Лыжа и МБОУ "СОШ" с. Щельябож произведены работы по замене оконных блоков).                                                                                                                                         Контрольное событие выполнено.   </t>
  </si>
  <si>
    <t xml:space="preserve">Достигнуты. В 2023 году  охват детей всеми видами отдыха и занятости составил - 3077 человек (из них 667 детей, находящихся в трудной жизненной ситуации). Контрольное событие выполнено.   </t>
  </si>
  <si>
    <t>Организация отдыха детей в загородных лагерях за пределами муниципального округа «Усинск» Республики Коми</t>
  </si>
  <si>
    <t>Мероприятие 2.1.1 Организация отдыха детей в загородных лагерях за пределами муниципального округа «Усинск» Республики Коми</t>
  </si>
  <si>
    <t>Достигнуты. Организация отдыха детей в загородных лагерях за пределами муниципального округа «Усинск» Республики Коми проведена за счет квоты Минобрнауки РК</t>
  </si>
  <si>
    <t>Мероприятие 2.1.2  Организация отдыха детей на территории муниципального округа «Усинск» Республики Коми</t>
  </si>
  <si>
    <t>Организация отдыха детей на территории муниципального округа «Усинск» Республики Коми</t>
  </si>
  <si>
    <t>Достигнуты. Организацией отдыха детей на территории муниципального округа «Усинск» Республики Коми в 2023 году охвачено 2839 детей.</t>
  </si>
  <si>
    <t>Основное мероприятие 3.1 Реализация отдельных мероприятий регионального проекта «Социальная активность» и регионального проекта «Развитие системы поддержки молодежи («Молодежь России»)»</t>
  </si>
  <si>
    <t xml:space="preserve">Достигнуты. Реализованы мероприятия в рамках проекта "Социальная активность". В 2023 году число молодежи, участвующей в добровольческой деятельности от общего количества молодежи в возрасте от 14 до 35 лет составило 2 087 человек (в 2022 году - 1 972 человека). Контрольное событие выполнено.   </t>
  </si>
  <si>
    <t>Мероприятие 3.1.5 Реализация программы комплексного развития молодежной политики в Республике Коми «Регион для молодых»</t>
  </si>
  <si>
    <t>Реализация проекта и проведение мероприятий для молодежи, реализованных в рамках программы
комплексного развития молодежной политики в Республике Коми «Регион для молодых». Проведение ремонта помещения МБУ "Молодежный центр"</t>
  </si>
  <si>
    <t>Достигнуты. Реализован проект и проведено мероприятие для молодежи, реализованное в рамках программы комплексного развития молодежной политики в Республике Коми «Регион для молодых». Численность молодежи, вовлеченной в реализацию данного проекта составила 130 человек. Выполнен ремонт помещения МБУ "Молодежный центр" площадью 828,5 кв.м.</t>
  </si>
  <si>
    <t>Достигнуты. Приобретено световое оборудование для работы с общественными объединениями и волонтерскими организациями</t>
  </si>
  <si>
    <t>Снижение за счет увеличения  4-х зданий, в которых  срок АПС свыше 10 лет, а замены АПС не проводилось. В декабре 2023 года начаты работы по установке АПС в МБОУ "ООШ" пгт Парма, работы завершены 30 января 2024 года.</t>
  </si>
  <si>
    <t>Число детей  в возрасте от 14 до 18 лет, трудоустроенных в каникулярное время</t>
  </si>
  <si>
    <r>
      <t>Достигнуты. Количество детей  в возрасте от 14 до 18 лет, трудоустроенных в каникулярное время в 2023 году составило - 238 чел.</t>
    </r>
    <r>
      <rPr>
        <sz val="11"/>
        <rFont val="Times New Roman"/>
        <family val="1"/>
        <charset val="204"/>
      </rPr>
      <t xml:space="preserve"> Контрольное событие выполнено.   </t>
    </r>
  </si>
  <si>
    <t xml:space="preserve">Достигнуты. В 2023 году были проведены акции памяти «Блокадный хлеб» и «Гвоздика на снегу». Проект "Имена Победы", Февраль – месяц патриотического воспитания, Квиз "Битва за Сталинград «Защитники Отечества», Вахты Памяти, онлайн-квест «Женские лица войны», субботники в рамках благоустройства памятных мест, Всероссийская акция "Улыбка Гагарина", Онлайн уроки "Космос рядом", международная историческая акция «Диктант Победы», субботник на Аллее ветеранов, Всероссийская акция "Красная гвоздика", Международная акция «Георгиевская ленточка», Акция "Письма Победы", акция "Герой живет рядом", акция "Подвези ветерана", акция "С Денем России", Всероссийская акция "Сад памяти", Всероссийская акция «Свеча памяти». Мероприятия патриотического воспитания граждан на территории муниципального образования городского округа  «Усинск» согласно муниципальному плану реализованы.                                                                                                                                                                           Контрольное событие выполнено.
</t>
  </si>
  <si>
    <t xml:space="preserve">Достигнуты. В период с 01 по 28 февраля 2023 года во всех образовательных организациях прошел месячник патриотического воспитания «Защитники Отечества». В рамках месячника для учащихся  проведены уроки мужества «Служба в армии», «О россиянах, исполнявших служебный долг за пределами Отечества», беседы «Защитник Отечества», «А память сердце бережёт», классные часы «Мы на своей земле!», «Почетное дело – защита Отечества», в том числе с приглашением представителей ветеранских общественных объединений «Союз Афганистана, Чечни и локальных войн», МОО СВДВ «Союз десантников Усинска». Для учащихся были организованы викторины «Страницы истории Великой Отечественной войны», «Солдатская смекалка», музыкально - спортивный праздник «Нашей армии Ура!», мастер - класс «Подарок папам», оформлены стенды «Дети Великой Отечественной войны», «Родина моя». Охват составил -  5758 человек. Учащиеся МБОУ «СОШ №2» г. Усинска, МАОУ «Лицей» г. Усинска, МБОУ «СОШ» с. Мутный Материк, МБОУ «ООШ» с. Усть-Лыжа прошли церемонию Торжественного посвящения в ряды юнармейского движения, общий охват составил 26 человек.
15 февраля 2023 года на базе общеобразовательных организаций МБОУ «СОШ №1» г. Усинска, МАОУ «Лицей» г. Усинска, МБОУ «СОШ № 4 с  углубленным изучением отдельных предметов» г. Усинска, МБОУ «СОШ № 5» г. Усинска, МБОУ «ООШ» с. Усть-Лыжа, МБОУ «НШДС» д. Новикбож были организованы Вахты памяти с возложением цветов у мемориальных досок выпускникам общеобразовательных организаций, погибшим при исполнении воинского долга. Также 15 февраля юнармейцы и учащиеся кадетских классов приняли участие в акции, посвященной Дню памяти о россиянах, исполнявших служебный долг за пределами Отечества, прошедшей у памятника – мемориала «Защитники Отечества», охват составил 70 человек.
Учащиеся кадетских классов МБОУ «СОШ №5» г. Усинска приняли участие в реконструкции военно-исторической операции «Кольцо», посвященной 80-летию Победы в Великой Отечественной Войне, общее количество 11 человек.
В преддверии празднования «Дня защитника Отечества» более 50 юнармейцев общеобразовательных организаций поздравили семьи мобилизованных граждан города Усинска с наступающим праздником в рамках совместной акции с Военным комиссариатом по г. Усинск и Усинскому району. с 06 по 07.10.2023 года состоялся муниципальный слет "Патриотизма - имя собственное", охват составил - 88 человек. В период с 20.10 по 11.11.2023г центром военно-патриотического воспитания "Патриот" МБОУ "СОШ №5" г. Усинска проведен муниципальный конкурс "Служи, солдат!", количество участников - 220 человек.В преддверии празднования Дня Победы 5 мая 2023 года впервые на площади перед зданием администрации прошла акция «Вальс Победы», в которой приняло участие 82 юнармейца.
В период с 22 по 26 мая 2023 года 91 юноша  10-х классов принял участие в пятидневных учебных сборах по основам военной службы.                                                                 </t>
  </si>
  <si>
    <t>В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t>
  </si>
  <si>
    <t>Основное мероприятие 3.3  Реализация отдельных мероприятий регионального проекта «Патриотическое воспитание граждан Российской Федерации»</t>
  </si>
  <si>
    <t>Достигнуты. Обеспечение предоставления дополнительного образования детям в рамках системы ПФДО осуществляется 17 образовательными  организациями различной ведомственной принадлежности. В 4 образовательных организациях различных форм собственности осуществляется предоставление дополнительного образования  в рамках персонифицированного финансирования. 620 детей в возрасте от 5 до 18 лет получают услуги по дополнительному образованию в рамках социального сертификата (9 %).</t>
  </si>
  <si>
    <t>Достигнуты. В семи общеобразовательных учреждениях введены штатные единицы по должности "Советник директора по воспитанию и взаимодействию с детскими общественными объединениями".С 01 сентября 2023 года в школах  функционируют Центры детских инициатив - пространства, где учащиеся могут работать над собственными внеклассными проектами  Контрольное событие выполнено.</t>
  </si>
  <si>
    <t>Достигнуты. Средства на выполнение муниципального задания на оказание муниципальных услуг по присмотру и уходу за детьми на территории муниципального образования  "Усинск"доведены в полном объеме. Контрольное событие выполнено.</t>
  </si>
  <si>
    <t>Увеличение показателя в связи с увеличением охвата питания учащихся за счет средств родителей (законных представителей) 5-11 классов</t>
  </si>
  <si>
    <t>Доля обучающихся, изучающих учебные предметы этнокультурной направленности и (или) коми язык (родной и государственный), от общего количества обучающихся общеобразовательных организаций (действовал до 01.01.2023)</t>
  </si>
  <si>
    <t>Доля молодежи, задействованной в мероприятиях по вовлечению в творческую деятельность, от общего числа молодежи в муниципальном округе «Усинск» Республики Коми</t>
  </si>
  <si>
    <t>Достигнуты. Родители (законные представители) обеспеченны выплатой начисленной компенсации  в целях материальной поддержки воспитания детей, посещающих муниципальные дошкольные образовательные в полном объеме. Контрольное событие выполнено.</t>
  </si>
  <si>
    <t>Достигнуты. Педагогические работники общеобразовательных организаций обеспечены выплатами ежемесячного денежного вознаграждения за классное руководство на 100%</t>
  </si>
  <si>
    <t>Достигнуты. Бесплатное горячее питании обучающихся, получающих начальное общее образование в муниципальных образовательных организациях организовано в полном объеме  (2476 чел)</t>
  </si>
  <si>
    <t>Достигнуты. Выполнение муниципального задания на оказание муниципальных услуг по предоставлению общего образования на территории муниципального образования  "Усинск" - 100,0% Показатели достигнуты. Контрольное событие выполнено.</t>
  </si>
  <si>
    <t>Достигнуты. Выполнение мониторингов, майских указов Президента РФ. Достижение показателя среднемесячной заработной платы  согласно постановлению № 1353 от 27.06.2013 года - по дополнительному образованию на 100,1%. Доведены размеры оплаты труда работников муниципальных учреждений в сфере образования до МРОТ в полном объеме. Контрольное событие выполнено.</t>
  </si>
  <si>
    <t>Достигнуты. Обеспечение предоставления дополнительного образования детям в рамках системы ПФДО осуществляется 17 образовательными  организациями различной ведомственной принадлежности. В 4 образовательных организациях различных форм собственности осуществляется предоставление дополнительного образования  в рамках персонифицированного финансирования. 620 детей в возрасте от 5 до 18 лет получают услуги по дополнительному образованию в рамках социального сертификата (9 %).  Контрольное событие выполнено.</t>
  </si>
  <si>
    <t xml:space="preserve">Основное мероприятие 4.9 Функционирование аппарата Управления образования администрации округа «Усинск» </t>
  </si>
  <si>
    <t>Достигнуты. Доведение средств на выполнение муниципального задания на оказание работ, услуг на территории муниципального образования "Усинск" выполнено на 100,0%. Контрольное событие выполнено.</t>
  </si>
  <si>
    <t>Достигнуты. Выплата заработной платы специалистам, согласно Положению по оплате труда. Контрольное событие выполнено.</t>
  </si>
  <si>
    <t>Достигнуты. Обеспечение бесперебойной деятельности Управления образования. Контрольное событие выполнено.</t>
  </si>
  <si>
    <t>Достигнуты. Обязательства по выплате проезда к месту использования отпуска и обратно, согласно авансовых отчетов  выполнены в полном объеме. Контрольное событие выполнено.</t>
  </si>
  <si>
    <t>количество детей в возрасте 1-6 лет, проживающих на территории муниципального округа "Усинск"  Республики Коми (данные Комистата)</t>
  </si>
  <si>
    <t>общая численность детей в возрасте от 5 до 18 лет, проживающих на территории муниципального округа "Усинск" Республики Коми (данные Комистата)</t>
  </si>
  <si>
    <t>количество детей в возрасте 0-3 лет, проживающих на территории муниципального округа «Усинск» Республики Коми (данные Комистата)</t>
  </si>
  <si>
    <t>численность молодых людей в возрасте от 14 до 35 лет,  вовлеченных в добровольческую деятельность на территории  муниципального округа «Усинск» Республики Коми</t>
  </si>
  <si>
    <t>численность молодых людей в возрасте от 14 до 35 лет, участвующих в программах по развитию инновационного и научного потенциала молодежи, в общем количестве молодежи муниципального округа «Усинск» Республики Коми</t>
  </si>
  <si>
    <t>численность молодых людей в возрасте от 14 до 35 лет, участвующих в мероприятиях патриотической направленности, в общем количестве молодежи муниципального округа «Усинск» Республики Коми</t>
  </si>
  <si>
    <t>общая численность детей в возрасте от 5 до 18 лет, проживающих на территории муниципального  округа «Усинск» Республики Коми(данные Комистата)</t>
  </si>
  <si>
    <t>Положительная динамика   связана с повышением качества осуществления присмотра и ухода за детьми в соответствии с требованиями санитарного законодательства</t>
  </si>
  <si>
    <t>1</t>
  </si>
  <si>
    <t>5</t>
  </si>
  <si>
    <t>13</t>
  </si>
  <si>
    <t>17</t>
  </si>
  <si>
    <t>22</t>
  </si>
  <si>
    <t>33</t>
  </si>
  <si>
    <t>40</t>
  </si>
  <si>
    <t>46</t>
  </si>
  <si>
    <t xml:space="preserve">Респонденыты оценивают всю систему ДО муниципалитета (образование, спорт, культура), неудовлетворенность  перечнем реализуемых на бесплатной основе программ. </t>
  </si>
  <si>
    <t>Достигнуты. В 8 ОО проведены текущий ремонт помещений. В 28 ОО косметические ремонты помещений</t>
  </si>
  <si>
    <r>
      <rPr>
        <sz val="11"/>
        <rFont val="Times New Roman"/>
        <family val="1"/>
        <charset val="204"/>
      </rPr>
      <t>Достигнуты. Выполнены работы по установке системы оповещения в 1 ОО,</t>
    </r>
    <r>
      <rPr>
        <sz val="11"/>
        <color rgb="FFFF0000"/>
        <rFont val="Times New Roman"/>
        <family val="1"/>
        <charset val="204"/>
      </rPr>
      <t xml:space="preserve"> </t>
    </r>
    <r>
      <rPr>
        <sz val="11"/>
        <rFont val="Times New Roman"/>
        <family val="1"/>
        <charset val="204"/>
      </rPr>
      <t>системы передачи тревожных сообщений в систему обеспечения вызова экстренных оперативных служб по единому номеру «112 в 13 ОО.</t>
    </r>
    <r>
      <rPr>
        <sz val="11"/>
        <color rgb="FFFF0000"/>
        <rFont val="Times New Roman"/>
        <family val="1"/>
        <charset val="204"/>
      </rPr>
      <t xml:space="preserve"> </t>
    </r>
    <r>
      <rPr>
        <sz val="11"/>
        <rFont val="Times New Roman"/>
        <family val="1"/>
        <charset val="204"/>
      </rPr>
      <t xml:space="preserve">Приобретено оборудование для пищеблоков в 8 ОО.  Проведены ремонтные работы в  5 ОО: ремонт ситсемы отопления, ремонт кабинетов, замена оконных блоков.   </t>
    </r>
    <r>
      <rPr>
        <sz val="11"/>
        <rFont val="Times New Roman"/>
        <family val="1"/>
        <charset val="204"/>
      </rPr>
      <t>Контрольное событие выполнено.</t>
    </r>
  </si>
  <si>
    <t xml:space="preserve">Достигнуты. Финансирование на проведение мероприятий (Проектного комитета, премии "Успех") в 2023 году не было предусмотрено Осуществлялась консультативно-методическая поддержка молодёжи для участия в региональных и федеральных проектных конкурсах : Всероссийский конкурс программ комплексного развития молодежной политики в субъектах Российской Федерации «Регион для молодых», конкурс социальных проектов ПАО «ЛУКОЙЛ», Фонд Тимченко, Росмолодежь.Гранты, Росмолодежь.Микрогранты, Коми Республиканский Грантовый конкурс «Патриотическое наследие: Гранты для сохранения истории». </t>
  </si>
  <si>
    <t xml:space="preserve"> Функционирование аппарата Управления образования администрации округа «Усинск» </t>
  </si>
  <si>
    <t xml:space="preserve">Вопросы для оценки </t>
  </si>
  <si>
    <t>Ответ (ДА/НЕТ коэффициент исполнения) &lt;***&gt;</t>
  </si>
  <si>
    <t>(20%/4*(нет - 0 или да - 1))</t>
  </si>
  <si>
    <t>Соответствует ли цель муниципальной программы Стратегии социально-экономического развития муниципального образования (далее - Стратегия).</t>
  </si>
  <si>
    <t>Сравнение цели муниципальной программы и задачи блока, отраженной в разделе II. 
Ответ "Да" – при дословном соответствии цели программы и задачи блока.</t>
  </si>
  <si>
    <t>Соответствуют ли целевые индикаторы  (показатели) муниципальной  программы, предусмотренные на отчетный год, плановым значениям целевых  индикаторов (показателей) Стратегии .</t>
  </si>
  <si>
    <t>Сравнение целевых индикаторов (показателей) муниципальной программы в таблице "Перечень и сведения о целевых индикаторах и показателях муниципальной программы" с плановым значением таблицы целевых индикаторов (показателей), установленных для достижения целей Стратегии.
Ответ "Да" - значения целевых индикаторов (показателей) муниципальной программы, предусмотренные на отчетный год, соответствуют значениям  целевых индикаторов(показателей), установленных для достижения целей Стратегии.</t>
  </si>
  <si>
    <t>Имеются ли для каждой задачи муниципальной программы соответствующие ей целевые индикаторы (показатели) программы.</t>
  </si>
  <si>
    <t>Экспертиза целевых индикаторов (показателей) муниципальной программы на основании таблицы "Перечень и сведения о целевых индикаторах и показателях муниципальной программы".
Ответ "Да" – отдельный целевой индикатор (показатель) имеется по каждой задаче муниципальной программы.</t>
  </si>
  <si>
    <t>Обеспечена ли взаимосвязь задач и целевых индикаторов (показателей) каждой подпрограммы, исключено ли дублирование взаимосвязи этих целевых  индикаторов (показателей) и с другими задачами.</t>
  </si>
  <si>
    <t>Экспертиза задач и целевых  индикаторов (показателей) каждой подпрограммы на основании таблицы "Перечень и сведения о целевых индикаторах и показателях муниципальной программы".
Ответ "Да" – имеется целевой индикатор (показатель) по каждой задаче подпрограммы и он не является целевым индикатором (показателем) по другим задачам.</t>
  </si>
  <si>
    <t>(10%/4*(нет - 0 или да - 1))</t>
  </si>
  <si>
    <t>Достаточно ли состава основных мероприятий, направленных на решение конкретной задачи подпрограммы.</t>
  </si>
  <si>
    <t>Изучение "Комплексного плана действий по реализации муниципальной программы на отчетный финансовый год и плановый период".
Ответ "Да" - по каждой задаче подпрограммы имеется комплекс основных мероприятий (не менее двух действующих основных мероприятий), также в рамках каждого основного мероприятия имеется комплекс необходимых мероприятий (не менее двух действующих мероприятий), также в рамках каждого основного мероприятия имеется комплекс необходимых мероприятий (не менее двух действующих мероприятий)</t>
  </si>
  <si>
    <t>Отсутствует ли 10 и более % целевых индикаторов (показателей) от общего их количества, имеющих уровень расхождений фактических и плановых значений более 30% .</t>
  </si>
  <si>
    <t xml:space="preserve">Изучение таблицы "Перечень и сведения о целевых индикаторах и показателях муниципальной программы".
Ответ "Да" - отсутствует 10 и более % целевых индикаторов (показателей) от общего их количества, имеющих уровень расхождений фактических и плановых значений более 30% (больше или меньше), что определяется путем отношения количества целевых  индикаторов (показателей), имеющих указанные расхождения, к общему количеству целевых индикаторов (показателей).
</t>
  </si>
  <si>
    <t xml:space="preserve">Отражены ли по всем основным мероприятиям количественные значения результатов их выполнения или конкретный результат, по которому возможна оценка выполнения мероприятий по итогам отчетного года.
</t>
  </si>
  <si>
    <t xml:space="preserve">Изучение  "Комплексного плана действий по реализации муниципальной программы на отчетный финансовый год и плановый период".
Ответ "Да" – по всем основным мероприятиям отражены количественные значения результатов их выполнения или конкретный результат, по которым возможна оценка выполнения мероприятий по итогам отчетного года.
</t>
  </si>
  <si>
    <t>Отражены ли «конечные» количественные показатели, характеризующие общественно значимый социально-экономический эффект .</t>
  </si>
  <si>
    <t xml:space="preserve">Изучение позиции "Ожидаемые результаты реализации муниципальной программы" паспорта муниципальной программы.
Ответ "Да" – в паспорте программы отражены «конечные» количественные показатели, характеризующие общественно значимый социально-экономический эффект.
</t>
  </si>
  <si>
    <t>(20%/3*(нет - 0 или да - 1))</t>
  </si>
  <si>
    <t>Установлены и соблюдены ли сроки выполнения основных мероприятий и контрольных событий в "Комплексном плане действий по реализации муниципальной программы на отчетный финансовый год и плановый период".</t>
  </si>
  <si>
    <t>Изучение  "Комплексного плана действий по реализации муниципальной программы на отчетный финансовый год и плановый период".
Ответ "Да" – установлены и соблюдены сроки выполнения основных мероприятий и контрольных событий.</t>
  </si>
  <si>
    <t>Соблюдены ли сроки приведения муниципальной программ в соответствие с решением о  бюджете муниципального образования.</t>
  </si>
  <si>
    <t>Изучение правовых актов об утверждении  бюджета  муниципального образования (или о внесении изменений) и правовых актов о внесении изменений в муниципальную программу.
Ответ "Да" – муниципальная программа приведена в соответствие с решением  о  бюджете муниципального образования на очередной финансовый год и плановый период  в сроки и порядке,  установленном бюджетным законодательством.</t>
  </si>
  <si>
    <t>Обеспечены ли требования по открытости и прозрачности информации об исполнении муниципальной программы.</t>
  </si>
  <si>
    <t>Изучение информации о реализации программы, размещенной на официальном сайте администрации муниципального образования в сети Интернет.
Ответ "Да" - обеспечено рассмотрение годового отчета (доклада) о ходе реализации и оценке эффективности реализации муниципальной программы  за предыдущий отчетному году год  и на официальном сайте администрации муниципального образования размещены:
- нормативные правовые акты об утверждении муниципальной программы и о внесении изменений в муниципальную программу в отчетном году;
- годовой отчет (доклад) о ходе реализации и оценке эффективности реализации муниципальной программы за предыдущий отчетному году год;
- "Комплексный план действий по реализации муниципальной программы на отчетный финансовый год и плановый период" (все версии с учетом изменений, вносимых в комплексный план в течение отчетного года, в том числе с учетом последней редакции бюджета муниципального образования на отчетный год и плановый период);
- данные мониторинга реализации муниципальной программы в отчетном году.</t>
  </si>
  <si>
    <t>(50%/3)</t>
  </si>
  <si>
    <t>Какая степень выполнения основных мероприятий .</t>
  </si>
  <si>
    <t>Изучение "Комплексного плана действий по реализации муниципальной программы на отчетный финансовый год и плановый период".
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t>
  </si>
  <si>
    <t>Какая степень достижения плановых значений целевых индикаторов (показателей).</t>
  </si>
  <si>
    <t>Изучение данных таблицы "Перечень и сведения о целевых индикаторах и показателях муниципальной программы".
Определяется показатель степени достижения плановых значений целевых показателей (индикаторов) за год путем отношения количества целевых показателей (индикаторов), по которым достигнуты плановые значения, к количеству запланированных целевых показателей (индикаторов).</t>
  </si>
  <si>
    <t>Как эффективно расходовались средства  бюджета муниципального образования, предусмотренные для финансирования муниципальной программы.</t>
  </si>
  <si>
    <t>Изучение данных таблицы "Ресурсное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 "Комплексного плана действий по реализации муниципальной программы на отчетный финансовый год и плановый период" и "Информации о показателях результатов использования субсидий и (или) иных межбюджетных трансфертов, предоставляемых из республиканского бюджета Республики Коми".
По показателю эффективности использования средств бюджета в случае, если итоговый коэффициент более 1, расчетный бал будет равен 1.</t>
  </si>
  <si>
    <t>а) степень выполнения основных мероприятий, по которым предусмотрено финансирование из муниципального бюджета, за отчетный год (отношение количества выполненных основных мероприятий в полном объеме к количеству запланированных основных мероприятий).</t>
  </si>
  <si>
    <t>б) степень соответствия запланированному уровню расходов из муниципального бюджета (отношение фактических и плановых объемов финансирования муниципальной программы на конец отчетного года).</t>
  </si>
  <si>
    <t>&lt;*&gt; - Таблица представляется в формате Excel.</t>
  </si>
  <si>
    <t xml:space="preserve">&lt;**&gt; - Специалисты,  проводящие экспертизу отчетов о ходе реализации и оценке эффективности муниципальных программ, представленных ответственными исполнителями программ.
</t>
  </si>
  <si>
    <t>&lt;***&gt; - В данной таблице ответственные исполнители муниципальной программы и эксперты (годвого отчета, сводного годового отчета/доклада) заполняют только выделенные цветом ячейки в строках 1.1 - 1.4, 2.1 - 2.5, 3.1 - 3.5, 4.1 - 4.2, 4.3 "а", 4.3 "б" по графе 5 "Ответ (Да/Нет, коэффициент исполнения)". Графы 6, 7, а также результат оценки заполняются автоматически.</t>
  </si>
  <si>
    <t>Таблица №10</t>
  </si>
  <si>
    <t>Анкета для оценки эффективности муниципальной программы 
"Развитие образования"
за 2023 год</t>
  </si>
  <si>
    <t>Эксперт**</t>
  </si>
  <si>
    <t>Управление экономического развития, прогнозирования и инвестиционной политики администрации муниципального округа «Усинск»</t>
  </si>
  <si>
    <t>Финансовое управление администрации муниципального округа «Усинск»</t>
  </si>
  <si>
    <t xml:space="preserve">В связи с реализацией 3 проектов «Народный бюджет» и реализацией 2 пилотных проектов школьного инициативного бюджетирования «Народный бюджет в школе» </t>
  </si>
  <si>
    <t xml:space="preserve">Достигнуты.  90,0 % общеобразовательных организаций обеспечены современными условиями обучения.  Контрольное событие выполнено. </t>
  </si>
  <si>
    <t xml:space="preserve">Достигнуты. Выполнение мониторингов, майских указов Президента РФ. Достижение показателя среднемесячной заработной платы  согласно постановлению № 1353 от 27.06.2013 года - по дошкольному образования на 100,9%, по общему образованию - 100,1%. </t>
  </si>
  <si>
    <t>Достигнуты. Мероприятие реализовано полностью во всех общеобразовательных организациях организовано питание обучающихся 1-4 классов.</t>
  </si>
  <si>
    <t xml:space="preserve">Пояснительная записка об основных результатах реализации программы, 
достигнутых в отчетном 2023 году 
 Муниципальная программа «Развитие образования», утвержденная постановлением администрации муниципального образования городского округа «Усинск» от 30 декабря 2019 года № 1907 (далее – МП «РО») реализуется в период с 2020 года по 2025 год. 
а) Уровень достигнутых запланированных результатов на отчетную дату и оценка перспектив выполнения плана реализации муниципальной программы на текущий финансовый год:
Результатом реализации МП «РО» в 2023 году является достижение целевых индикаторов по 82% (в 2022г. - 80%) основных показателей из 56.
Не достигнуты плановые значения, но отмечается положительная динамика в сравнении с 2022 г. по показателю: доля обучающихся в муниципальных общеобразовательных организациях, занимающихся в одну смену, в общей численности обучающихся в муниципальных общеобразовательных организаций, по сравнению с предыдущим отчетным периодом рост составил 0,8%.
Не достигнуты плановые значения по следующим показателям:
Уровень удовлетворенности населения качеством общего образования от общего числа опрошенных  родителей, дети которых посещают общеобразовательные организации – снижение обусловлено возвращением порядка проведения государственной итоговой аттестации к доковидному формату к чему оказались не готовы в полной мере участники образовательных отношений.
Уровень удовлетворенности населения качеством дополнительного образования от общего числа опрошенных  родителей, дети которых посещают объединения дополнительного образования – показатель отражает оценку дополнительного образования по отраслям образования, культуры и спорта, основные претензии к перечню программ на бесплатной основе, родители заинтересованы в увеличении бесплатных программ ДО.
Доля  образовательных  организаций,  оснащенных  современными средствами пожарной автоматики – так как увеличилось число зданий, в которых  срок АПС свыше 10 лет, а замены АПС не проводилось. Включены в план 2024 года.
Доля расходов на оплату труда административно-управленческого и вспомогательного персонала в общем фонде оплаты труда муниципальных дошкольных и общеобразовательных организаций, организаций дополнительного образования в Республике Коми и доля выполненных мероприятий в общем количестве мероприятий, утвержденных Планом мероприятий по оптимизации бюджетных расходов в сфере образования  – что обусловлено высокой долей расходов на оплату труда административно-управленческого и вспомогательного персонала в фонде оплаты труда малокомплектных муниципальных учреждений, также учета учреждений по отраслям культура и спорт.
Выполнены мероприятия на 100%, но по объективным причинам, связанным с сокращением числа обучающихся и классов-комплектов, не достигли планового значения:
Количество детей, обучающихся в 1 - 4 классах в муниципальных образовательных организациях, реализующих образовательную программу начального общего образования в муниципальном образовании, охваченных питанием;
Количество педагогических работников общеобразовательных организаций, получивших вознаграждение за классное руководство, в общей численности педагогических работников такой категории.
В течение 2023 года основные мероприятия МП «РО» исполнены в полном объеме, их доля составила 87,5% (21) (2022 год – 77,3%) от запланированных основных мероприятий МП «РО» (24). Основные мероприятия не выполнены в полном объеме в части освоения финансовых средств: 
 Основное мероприятие  1.4 «Развитие системы оценки качества образования», в связи с экономией по факту заключенных договоров на приобретение оборудования для ЕГЭ.
 Основное мероприятие 4.9 «Функционирование аппарата Управления образования администрации округа «Усинск»»;
 Основное мероприятие 4.10 «Обеспечение деятельности  Управления образования», 
По основным мероприятиям 4.9 и 4.10 не выполнено, в связи с тем, что выплаты по начислениям на оплату труда произведены по фактическим расходам с применением регрессивной шкалы.
б) Использование бюджетных и иных средств на реализацию мероприятий муниципальной программы по состоянию на дату представления Отчета:
- запланированные объемы бюджетных и иных средств на текущий год:
Всего на реализацию МП «РО» в 2023 году запланировано было 2 098 694,8 тыс. руб.,  в том числе из федерального бюджета – 80 973,5 тыс. руб., республиканского бюджета Республики Коми – 1 497 224,0 тыс. руб., местного бюджета – 404 011,7 тыс. руб., внебюджетных источников – 116 485,6 тыс.руб.
 фактические расходы на дату представления Отчета:
По итогам 2023 года было освоено 2 098 406,3 тыс. руб. что составило 99,99% от планового показателя, в  том числе из федерального бюджета – 80 973,5 тыс.руб. (100,0%), республиканского бюджета Республики Коми – 1 497 224,0 тыс. руб. (100,0%), местного бюджета – 403 723,2 тыс. руб. (99,93%), внебюджетные источники – 116 485,6 тыс.руб. (100,0%).
В соответствии с методикой расчета результат оценки эффективности МП «РО» за 2023 год составил – 80,79 балла (2022 год – 81,89 баллов), что позволяет оценить МП «РО» как «умеренно эффективную».
в) Информация о внесенных ответственным исполнителем изменениях в муниципальную программу в 2023 году:
По итогам 2023 года в муниципальную программу было внесено 2 изменения, а именно:
 Постановление администрации муниципального образования городского округа «Усинск» от 28 февраля 2023 года № 354 «О внесении изменений в постановление администрации муниципального образования городского округа «Усинск» от 30 декабря 2019 года № 1907 «Об утверждении муниципальной программы «Развитие образования»;
 Постановление администрации муниципального округа «Усинск» Республики Коми от 07 июля 2023 года № 1429 «О внесении изменений в постановление администрации муниципального образования городского округа «Усинск» от 30 декабря 2019 года № 1907 «Об утверждении муниципальной программы «Развитие образования».
г) Предложения по дальнейшей реализации муниципальной программы:
Продолжить реализацию МП «РО» в 2024 году в соответствии  с приоритетными направлениями Стратегии социально-экономического развития МО ГО «Усинск» до 2035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</si>
</sst>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_-* #,##0.00_р_._-;\-* #,##0.00_р_._-;_-* &quot;-&quot;??_р_._-;_-@_-"/>
  </numFmts>
  <fonts count="27" x14ac:knownFonts="1">
    <font>
      <sz val="11"/>
      <color theme="1"/>
      <name val="Calibri"/>
      <family val="2"/>
      <charset val="204"/>
      <scheme val="minor"/>
    </font>
    <font>
      <sz val="11"/>
      <color theme="1"/>
      <name val="Times New Roman"/>
      <family val="1"/>
      <charset val="204"/>
    </font>
    <font>
      <sz val="10"/>
      <name val="Arial Cyr"/>
      <charset val="204"/>
    </font>
    <font>
      <sz val="10"/>
      <name val="Times New Roman"/>
      <family val="1"/>
      <charset val="204"/>
    </font>
    <font>
      <sz val="11"/>
      <name val="Times New Roman"/>
      <family val="1"/>
      <charset val="204"/>
    </font>
    <font>
      <sz val="9"/>
      <name val="Times New Roman"/>
      <family val="1"/>
      <charset val="204"/>
    </font>
    <font>
      <i/>
      <sz val="9"/>
      <name val="Times New Roman"/>
      <family val="1"/>
      <charset val="204"/>
    </font>
    <font>
      <b/>
      <sz val="10"/>
      <name val="Times New Roman"/>
      <family val="1"/>
      <charset val="204"/>
    </font>
    <font>
      <b/>
      <sz val="9"/>
      <name val="Times New Roman"/>
      <family val="1"/>
      <charset val="204"/>
    </font>
    <font>
      <sz val="11"/>
      <name val="Calibri"/>
      <family val="2"/>
      <charset val="204"/>
      <scheme val="minor"/>
    </font>
    <font>
      <b/>
      <i/>
      <sz val="9"/>
      <name val="Times New Roman"/>
      <family val="1"/>
      <charset val="204"/>
    </font>
    <font>
      <sz val="11"/>
      <color theme="1"/>
      <name val="Calibri"/>
      <family val="2"/>
      <charset val="204"/>
      <scheme val="minor"/>
    </font>
    <font>
      <b/>
      <sz val="11"/>
      <name val="Times New Roman"/>
      <family val="1"/>
      <charset val="204"/>
    </font>
    <font>
      <i/>
      <sz val="9"/>
      <color theme="1"/>
      <name val="Times New Roman"/>
      <family val="1"/>
      <charset val="204"/>
    </font>
    <font>
      <sz val="9"/>
      <color theme="1"/>
      <name val="Times New Roman"/>
      <family val="1"/>
      <charset val="204"/>
    </font>
    <font>
      <sz val="11"/>
      <color rgb="FFFF0000"/>
      <name val="Times New Roman"/>
      <family val="1"/>
      <charset val="204"/>
    </font>
    <font>
      <i/>
      <sz val="9"/>
      <color rgb="FFFF0000"/>
      <name val="Times New Roman"/>
      <family val="1"/>
      <charset val="204"/>
    </font>
    <font>
      <sz val="8"/>
      <name val="Times New Roman"/>
      <family val="1"/>
      <charset val="204"/>
    </font>
    <font>
      <b/>
      <i/>
      <sz val="8"/>
      <name val="Times New Roman"/>
      <family val="1"/>
      <charset val="204"/>
    </font>
    <font>
      <sz val="9"/>
      <name val="Symbol"/>
      <family val="1"/>
      <charset val="2"/>
    </font>
    <font>
      <sz val="9"/>
      <color rgb="FFFF0000"/>
      <name val="Times New Roman"/>
      <family val="1"/>
      <charset val="204"/>
    </font>
    <font>
      <sz val="9"/>
      <color rgb="FF000000"/>
      <name val="Times New Roman"/>
      <family val="1"/>
      <charset val="204"/>
    </font>
    <font>
      <sz val="11"/>
      <color rgb="FF006100"/>
      <name val="Calibri"/>
      <family val="2"/>
      <charset val="204"/>
      <scheme val="minor"/>
    </font>
    <font>
      <b/>
      <sz val="22"/>
      <name val="Times New Roman"/>
      <family val="1"/>
      <charset val="204"/>
    </font>
    <font>
      <b/>
      <sz val="13"/>
      <name val="Times New Roman"/>
      <family val="1"/>
      <charset val="204"/>
    </font>
    <font>
      <sz val="13"/>
      <name val="Times New Roman"/>
      <family val="1"/>
      <charset val="204"/>
    </font>
    <font>
      <b/>
      <i/>
      <sz val="13"/>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6EFCE"/>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2" fillId="0" borderId="0"/>
    <xf numFmtId="0" fontId="11" fillId="0" borderId="0"/>
    <xf numFmtId="0" fontId="2" fillId="0" borderId="0"/>
    <xf numFmtId="0" fontId="11" fillId="0" borderId="0"/>
    <xf numFmtId="0" fontId="22" fillId="5" borderId="0" applyNumberFormat="0" applyBorder="0" applyAlignment="0" applyProtection="0"/>
  </cellStyleXfs>
  <cellXfs count="329">
    <xf numFmtId="0" fontId="0" fillId="0" borderId="0" xfId="0"/>
    <xf numFmtId="0" fontId="1" fillId="0" borderId="0" xfId="0" applyFont="1"/>
    <xf numFmtId="0" fontId="6"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5" fillId="0" borderId="0" xfId="0" applyFont="1" applyFill="1" applyAlignment="1">
      <alignment horizontal="center" vertical="top"/>
    </xf>
    <xf numFmtId="0" fontId="6" fillId="0" borderId="1" xfId="0" applyFont="1" applyFill="1" applyBorder="1" applyAlignment="1">
      <alignment horizontal="justify" vertical="top" wrapText="1"/>
    </xf>
    <xf numFmtId="0" fontId="5" fillId="0" borderId="1" xfId="0" applyFont="1" applyFill="1" applyBorder="1" applyAlignment="1">
      <alignment vertical="top" wrapText="1"/>
    </xf>
    <xf numFmtId="3" fontId="6" fillId="0" borderId="1" xfId="0" applyNumberFormat="1" applyFont="1" applyFill="1" applyBorder="1" applyAlignment="1">
      <alignment horizontal="center" vertical="top"/>
    </xf>
    <xf numFmtId="0" fontId="5" fillId="0" borderId="1" xfId="0" applyFont="1" applyFill="1" applyBorder="1" applyAlignment="1">
      <alignment horizontal="justify" vertical="top" wrapText="1"/>
    </xf>
    <xf numFmtId="2" fontId="5"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NumberFormat="1" applyFont="1" applyFill="1" applyBorder="1" applyAlignment="1">
      <alignment horizontal="center" vertical="top"/>
    </xf>
    <xf numFmtId="0" fontId="3"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xf>
    <xf numFmtId="0" fontId="6" fillId="0" borderId="0" xfId="0" applyFont="1" applyFill="1" applyAlignment="1">
      <alignment vertical="top"/>
    </xf>
    <xf numFmtId="0" fontId="6" fillId="0" borderId="0" xfId="0" applyFont="1" applyFill="1" applyBorder="1" applyAlignment="1">
      <alignment horizontal="center" vertical="top"/>
    </xf>
    <xf numFmtId="49" fontId="5" fillId="0" borderId="0" xfId="0" applyNumberFormat="1" applyFont="1" applyFill="1" applyAlignment="1">
      <alignment horizontal="left" vertical="top"/>
    </xf>
    <xf numFmtId="0" fontId="3" fillId="0" borderId="0" xfId="0" applyFont="1" applyFill="1" applyAlignment="1">
      <alignment horizontal="left" vertical="top"/>
    </xf>
    <xf numFmtId="0" fontId="3" fillId="0" borderId="0" xfId="0" applyFont="1" applyFill="1" applyBorder="1" applyAlignment="1">
      <alignment horizontal="left" vertical="top"/>
    </xf>
    <xf numFmtId="3" fontId="5" fillId="0" borderId="1" xfId="0" applyNumberFormat="1" applyFont="1" applyFill="1" applyBorder="1" applyAlignment="1">
      <alignment horizontal="center" vertical="top"/>
    </xf>
    <xf numFmtId="0" fontId="6" fillId="0" borderId="0" xfId="0" applyFont="1" applyFill="1" applyBorder="1" applyAlignment="1">
      <alignment vertical="top"/>
    </xf>
    <xf numFmtId="0" fontId="3" fillId="0" borderId="0" xfId="0" applyFont="1" applyFill="1" applyAlignment="1">
      <alignment horizontal="right" vertical="top"/>
    </xf>
    <xf numFmtId="0" fontId="6" fillId="0" borderId="0" xfId="0" applyFont="1" applyFill="1" applyBorder="1" applyAlignment="1">
      <alignment horizontal="center" vertical="top" wrapText="1"/>
    </xf>
    <xf numFmtId="164" fontId="5" fillId="0" borderId="1" xfId="0" applyNumberFormat="1" applyFont="1" applyFill="1" applyBorder="1" applyAlignment="1">
      <alignment horizontal="center" vertical="top"/>
    </xf>
    <xf numFmtId="0" fontId="3" fillId="0" borderId="0" xfId="0" applyFont="1" applyFill="1" applyAlignment="1">
      <alignment horizontal="center" vertical="top"/>
    </xf>
    <xf numFmtId="0" fontId="5" fillId="0" borderId="0" xfId="0" applyFont="1" applyFill="1" applyAlignment="1">
      <alignment vertical="top"/>
    </xf>
    <xf numFmtId="0" fontId="5" fillId="0" borderId="0" xfId="0" applyFont="1" applyFill="1" applyAlignment="1">
      <alignment vertical="top" wrapText="1"/>
    </xf>
    <xf numFmtId="0" fontId="8" fillId="0" borderId="0" xfId="0" applyFont="1" applyFill="1" applyAlignment="1">
      <alignment vertical="top"/>
    </xf>
    <xf numFmtId="0" fontId="6" fillId="0" borderId="0" xfId="0" applyFont="1" applyFill="1" applyBorder="1" applyAlignment="1">
      <alignment horizontal="justify" vertical="top" wrapText="1"/>
    </xf>
    <xf numFmtId="164" fontId="5" fillId="0" borderId="1" xfId="0" applyNumberFormat="1" applyFont="1" applyFill="1" applyBorder="1" applyAlignment="1">
      <alignment horizontal="center" vertical="top" wrapText="1"/>
    </xf>
    <xf numFmtId="0" fontId="6" fillId="0" borderId="0" xfId="0" applyFont="1" applyFill="1" applyAlignment="1">
      <alignment horizontal="center" vertical="top"/>
    </xf>
    <xf numFmtId="2" fontId="6" fillId="0" borderId="1" xfId="0" applyNumberFormat="1" applyFont="1" applyFill="1" applyBorder="1" applyAlignment="1">
      <alignment horizontal="center" vertical="top"/>
    </xf>
    <xf numFmtId="0" fontId="4" fillId="0" borderId="0" xfId="0" applyFont="1" applyFill="1" applyAlignment="1">
      <alignment vertical="top"/>
    </xf>
    <xf numFmtId="0" fontId="12" fillId="0" borderId="0" xfId="0" applyFont="1" applyFill="1" applyAlignment="1">
      <alignment vertical="top"/>
    </xf>
    <xf numFmtId="164" fontId="4" fillId="0" borderId="0" xfId="0" applyNumberFormat="1" applyFont="1" applyFill="1" applyAlignment="1">
      <alignment vertical="top"/>
    </xf>
    <xf numFmtId="0" fontId="4"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Border="1" applyAlignment="1">
      <alignment horizontal="right" vertical="top"/>
    </xf>
    <xf numFmtId="2" fontId="7" fillId="0" borderId="0" xfId="0" applyNumberFormat="1" applyFont="1" applyFill="1" applyBorder="1" applyAlignment="1">
      <alignment horizontal="right" vertical="top" wrapText="1"/>
    </xf>
    <xf numFmtId="2" fontId="3" fillId="0" borderId="0" xfId="0" applyNumberFormat="1" applyFont="1" applyFill="1" applyBorder="1" applyAlignment="1">
      <alignment horizontal="right" vertical="top" wrapText="1"/>
    </xf>
    <xf numFmtId="0" fontId="1" fillId="0" borderId="1" xfId="0" applyFont="1" applyBorder="1" applyAlignment="1">
      <alignment horizontal="center" vertical="top" wrapText="1"/>
    </xf>
    <xf numFmtId="0" fontId="1"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justify"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justify" vertical="top" wrapText="1"/>
    </xf>
    <xf numFmtId="0" fontId="8" fillId="0" borderId="0" xfId="0" applyFont="1" applyFill="1" applyAlignment="1">
      <alignment horizontal="center" vertical="top"/>
    </xf>
    <xf numFmtId="4" fontId="5" fillId="0" borderId="0" xfId="0" applyNumberFormat="1" applyFont="1" applyFill="1" applyAlignment="1">
      <alignment horizontal="center" vertical="top" wrapText="1"/>
    </xf>
    <xf numFmtId="4" fontId="5" fillId="0" borderId="0" xfId="0" applyNumberFormat="1" applyFont="1" applyFill="1" applyAlignment="1">
      <alignment horizontal="center" vertical="top"/>
    </xf>
    <xf numFmtId="4" fontId="6" fillId="0" borderId="0" xfId="0" applyNumberFormat="1" applyFont="1" applyFill="1" applyAlignment="1">
      <alignment horizontal="center" vertical="top"/>
    </xf>
    <xf numFmtId="165" fontId="5" fillId="0" borderId="1" xfId="0" applyNumberFormat="1" applyFont="1" applyFill="1" applyBorder="1" applyAlignment="1">
      <alignment horizontal="center" vertical="top"/>
    </xf>
    <xf numFmtId="0" fontId="4" fillId="0" borderId="0" xfId="0" applyNumberFormat="1" applyFont="1" applyFill="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4" fontId="16" fillId="0" borderId="0" xfId="0" applyNumberFormat="1" applyFont="1" applyFill="1" applyAlignment="1">
      <alignment horizontal="left" vertical="top"/>
    </xf>
    <xf numFmtId="0" fontId="5" fillId="0" borderId="0" xfId="0" applyFont="1" applyFill="1" applyAlignment="1">
      <alignment horizontal="center" vertical="top" wrapText="1"/>
    </xf>
    <xf numFmtId="0" fontId="12" fillId="0" borderId="1" xfId="0" applyNumberFormat="1" applyFont="1" applyFill="1" applyBorder="1" applyAlignment="1">
      <alignment horizontal="center" vertical="top"/>
    </xf>
    <xf numFmtId="0" fontId="5" fillId="2" borderId="1" xfId="0" applyFont="1" applyFill="1" applyBorder="1" applyAlignment="1">
      <alignment horizontal="center" vertical="top"/>
    </xf>
    <xf numFmtId="4" fontId="6" fillId="0" borderId="0" xfId="0" applyNumberFormat="1" applyFont="1" applyFill="1" applyAlignment="1">
      <alignment vertical="top"/>
    </xf>
    <xf numFmtId="4" fontId="5" fillId="0" borderId="0" xfId="0" applyNumberFormat="1" applyFont="1" applyFill="1" applyAlignment="1">
      <alignment vertical="top"/>
    </xf>
    <xf numFmtId="4" fontId="6" fillId="0" borderId="0" xfId="0" applyNumberFormat="1" applyFont="1" applyFill="1" applyBorder="1" applyAlignment="1">
      <alignment vertical="top"/>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xf>
    <xf numFmtId="0" fontId="6" fillId="2" borderId="1" xfId="0" applyFont="1" applyFill="1" applyBorder="1" applyAlignment="1">
      <alignment horizontal="center" vertical="top"/>
    </xf>
    <xf numFmtId="3" fontId="6" fillId="2" borderId="1" xfId="0" applyNumberFormat="1" applyFont="1" applyFill="1" applyBorder="1" applyAlignment="1">
      <alignment horizontal="center" vertical="top"/>
    </xf>
    <xf numFmtId="0" fontId="5" fillId="2" borderId="1" xfId="0" applyFont="1" applyFill="1" applyBorder="1" applyAlignment="1">
      <alignment horizontal="justify" vertical="top" wrapText="1"/>
    </xf>
    <xf numFmtId="0" fontId="5" fillId="0" borderId="1" xfId="0" applyNumberFormat="1" applyFont="1" applyFill="1" applyBorder="1" applyAlignment="1">
      <alignment horizontal="center" vertical="top" wrapText="1"/>
    </xf>
    <xf numFmtId="49" fontId="4" fillId="0" borderId="0" xfId="0" applyNumberFormat="1" applyFont="1" applyFill="1" applyAlignment="1">
      <alignment horizontal="center" vertical="top"/>
    </xf>
    <xf numFmtId="49" fontId="12" fillId="0" borderId="1" xfId="0" applyNumberFormat="1" applyFont="1" applyFill="1" applyBorder="1" applyAlignment="1">
      <alignment horizontal="center" vertical="top"/>
    </xf>
    <xf numFmtId="0" fontId="12" fillId="0" borderId="1" xfId="0" applyFont="1" applyFill="1" applyBorder="1" applyAlignment="1">
      <alignment horizontal="justify" vertical="top" wrapText="1"/>
    </xf>
    <xf numFmtId="0" fontId="3" fillId="0" borderId="0" xfId="0" applyFont="1" applyFill="1" applyAlignment="1">
      <alignment horizontal="right" vertical="top" wrapText="1"/>
    </xf>
    <xf numFmtId="164" fontId="3" fillId="0" borderId="0" xfId="0" applyNumberFormat="1" applyFont="1" applyFill="1" applyBorder="1" applyAlignment="1">
      <alignment horizontal="right" vertical="top" wrapText="1"/>
    </xf>
    <xf numFmtId="164" fontId="3" fillId="0" borderId="0" xfId="0" applyNumberFormat="1" applyFont="1" applyFill="1" applyAlignment="1">
      <alignment horizontal="right" vertical="top" wrapText="1"/>
    </xf>
    <xf numFmtId="164" fontId="3" fillId="0" borderId="0" xfId="0" applyNumberFormat="1" applyFont="1" applyFill="1" applyAlignment="1">
      <alignment horizontal="center" vertical="top" wrapText="1"/>
    </xf>
    <xf numFmtId="164" fontId="3" fillId="0" borderId="0" xfId="0" applyNumberFormat="1" applyFont="1" applyFill="1" applyAlignment="1">
      <alignment horizontal="right" vertical="top"/>
    </xf>
    <xf numFmtId="164" fontId="3" fillId="0" borderId="0" xfId="0" applyNumberFormat="1" applyFont="1" applyFill="1" applyAlignment="1">
      <alignment horizontal="center" vertical="top"/>
    </xf>
    <xf numFmtId="4" fontId="3" fillId="0" borderId="0" xfId="0" applyNumberFormat="1" applyFont="1" applyFill="1" applyAlignment="1">
      <alignment horizontal="right" vertical="top" wrapText="1"/>
    </xf>
    <xf numFmtId="4" fontId="3" fillId="0" borderId="0" xfId="0" applyNumberFormat="1" applyFont="1" applyFill="1" applyAlignment="1">
      <alignment horizontal="center" vertical="top" wrapText="1"/>
    </xf>
    <xf numFmtId="4" fontId="7" fillId="0" borderId="0" xfId="0" applyNumberFormat="1" applyFont="1" applyFill="1" applyBorder="1" applyAlignment="1">
      <alignment horizontal="right" vertical="top" wrapText="1"/>
    </xf>
    <xf numFmtId="4" fontId="3" fillId="0" borderId="0" xfId="0" applyNumberFormat="1" applyFont="1" applyFill="1" applyBorder="1" applyAlignment="1">
      <alignment horizontal="right" vertical="top" wrapText="1"/>
    </xf>
    <xf numFmtId="0" fontId="6" fillId="0" borderId="1" xfId="0" applyFont="1" applyFill="1" applyBorder="1" applyAlignment="1">
      <alignment vertical="top"/>
    </xf>
    <xf numFmtId="0" fontId="4" fillId="0" borderId="1" xfId="0" applyFont="1" applyFill="1" applyBorder="1" applyAlignment="1">
      <alignment horizontal="justify" vertical="top" wrapText="1"/>
    </xf>
    <xf numFmtId="0" fontId="4" fillId="0" borderId="1" xfId="2" applyFont="1" applyFill="1" applyBorder="1" applyAlignment="1">
      <alignment horizontal="center" vertical="top" wrapText="1"/>
    </xf>
    <xf numFmtId="0" fontId="19" fillId="0" borderId="1" xfId="0" applyFont="1" applyFill="1" applyBorder="1" applyAlignment="1">
      <alignment horizontal="center" vertical="top" wrapText="1"/>
    </xf>
    <xf numFmtId="0" fontId="14" fillId="0" borderId="1" xfId="0" applyFont="1" applyFill="1" applyBorder="1" applyAlignment="1">
      <alignment horizontal="center" vertical="top"/>
    </xf>
    <xf numFmtId="49" fontId="5"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top"/>
    </xf>
    <xf numFmtId="0" fontId="20" fillId="0" borderId="0" xfId="0" applyFont="1" applyFill="1" applyBorder="1" applyAlignment="1">
      <alignment vertical="top"/>
    </xf>
    <xf numFmtId="0" fontId="16" fillId="0" borderId="0" xfId="0" applyFont="1" applyFill="1" applyBorder="1" applyAlignment="1">
      <alignment vertical="top"/>
    </xf>
    <xf numFmtId="164" fontId="20" fillId="0" borderId="0" xfId="0" applyNumberFormat="1" applyFont="1" applyFill="1" applyAlignment="1">
      <alignment horizontal="center" vertical="top"/>
    </xf>
    <xf numFmtId="0" fontId="20" fillId="0" borderId="0" xfId="0" applyFont="1" applyFill="1" applyAlignment="1">
      <alignment horizontal="center" vertical="top"/>
    </xf>
    <xf numFmtId="0" fontId="16" fillId="0" borderId="0" xfId="0" applyFont="1" applyFill="1" applyBorder="1" applyAlignment="1">
      <alignment horizontal="center" vertical="top"/>
    </xf>
    <xf numFmtId="0" fontId="15" fillId="0" borderId="0" xfId="0" applyFont="1" applyFill="1" applyAlignment="1">
      <alignment vertical="top"/>
    </xf>
    <xf numFmtId="0" fontId="15" fillId="0" borderId="1" xfId="0" applyFont="1" applyFill="1" applyBorder="1" applyAlignment="1">
      <alignment horizontal="justify" vertical="top" wrapText="1"/>
    </xf>
    <xf numFmtId="0" fontId="15" fillId="0" borderId="0" xfId="0" applyFont="1" applyFill="1" applyAlignment="1">
      <alignment horizontal="center" vertical="top"/>
    </xf>
    <xf numFmtId="0" fontId="14" fillId="0" borderId="1" xfId="0" applyFont="1" applyBorder="1" applyAlignment="1">
      <alignment horizontal="justify" vertical="top" wrapText="1"/>
    </xf>
    <xf numFmtId="0" fontId="14" fillId="0" borderId="1" xfId="0" applyFont="1" applyBorder="1" applyAlignment="1">
      <alignment horizontal="center" vertical="top" wrapText="1"/>
    </xf>
    <xf numFmtId="3" fontId="5"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0" fontId="14" fillId="0" borderId="1" xfId="0" applyFont="1" applyFill="1" applyBorder="1" applyAlignment="1">
      <alignment vertical="top" wrapText="1"/>
    </xf>
    <xf numFmtId="0" fontId="13" fillId="0" borderId="1" xfId="0" applyFont="1" applyFill="1" applyBorder="1" applyAlignment="1">
      <alignment horizontal="center" vertical="top"/>
    </xf>
    <xf numFmtId="0" fontId="13" fillId="2" borderId="1" xfId="0" applyFont="1" applyFill="1" applyBorder="1" applyAlignment="1">
      <alignment horizontal="center" vertical="top"/>
    </xf>
    <xf numFmtId="0" fontId="10" fillId="0" borderId="1" xfId="0" applyFont="1" applyFill="1" applyBorder="1" applyAlignment="1">
      <alignmen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vertical="top" wrapText="1"/>
    </xf>
    <xf numFmtId="0" fontId="5" fillId="0" borderId="1" xfId="0" applyNumberFormat="1" applyFont="1" applyFill="1" applyBorder="1" applyAlignment="1">
      <alignment vertical="top" wrapText="1"/>
    </xf>
    <xf numFmtId="0" fontId="18" fillId="0" borderId="1" xfId="0" applyFont="1" applyFill="1" applyBorder="1" applyAlignment="1">
      <alignment horizontal="center" vertical="top"/>
    </xf>
    <xf numFmtId="0" fontId="10" fillId="0" borderId="1" xfId="0" applyFont="1" applyFill="1" applyBorder="1" applyAlignment="1">
      <alignment horizontal="center" vertical="center" wrapText="1"/>
    </xf>
    <xf numFmtId="0" fontId="14" fillId="0" borderId="1" xfId="0" applyFont="1" applyBorder="1" applyAlignment="1">
      <alignment vertical="top" wrapText="1"/>
    </xf>
    <xf numFmtId="0" fontId="6" fillId="2" borderId="1" xfId="0" applyFont="1" applyFill="1" applyBorder="1" applyAlignment="1">
      <alignment horizontal="center" vertical="top" wrapText="1"/>
    </xf>
    <xf numFmtId="0" fontId="10" fillId="2" borderId="1" xfId="0" applyFont="1" applyFill="1" applyBorder="1" applyAlignment="1">
      <alignment vertical="top" wrapText="1"/>
    </xf>
    <xf numFmtId="0" fontId="6" fillId="2" borderId="1" xfId="0" applyFont="1" applyFill="1" applyBorder="1" applyAlignment="1">
      <alignment vertical="top" wrapText="1"/>
    </xf>
    <xf numFmtId="0" fontId="10" fillId="0" borderId="1" xfId="0" applyFont="1" applyFill="1" applyBorder="1" applyAlignment="1">
      <alignment horizontal="center" vertical="top"/>
    </xf>
    <xf numFmtId="0" fontId="6" fillId="0" borderId="1" xfId="0" applyFont="1" applyFill="1" applyBorder="1" applyAlignment="1" applyProtection="1">
      <alignment horizontal="justify" vertical="top" wrapText="1"/>
    </xf>
    <xf numFmtId="10" fontId="6" fillId="0" borderId="1" xfId="0" applyNumberFormat="1" applyFont="1" applyFill="1" applyBorder="1" applyAlignment="1">
      <alignment horizontal="center" vertical="top"/>
    </xf>
    <xf numFmtId="0" fontId="13" fillId="0" borderId="1" xfId="0" applyFont="1" applyFill="1" applyBorder="1" applyAlignment="1">
      <alignment vertical="top" wrapText="1"/>
    </xf>
    <xf numFmtId="0" fontId="6" fillId="0" borderId="1" xfId="0" applyNumberFormat="1" applyFont="1" applyFill="1" applyBorder="1" applyAlignment="1">
      <alignment horizontal="center" vertical="top"/>
    </xf>
    <xf numFmtId="0" fontId="6"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top"/>
    </xf>
    <xf numFmtId="0" fontId="6" fillId="0" borderId="1" xfId="0" applyFont="1" applyFill="1" applyBorder="1" applyAlignment="1">
      <alignment horizontal="left" vertical="top"/>
    </xf>
    <xf numFmtId="0" fontId="13" fillId="0" borderId="1" xfId="0" applyFont="1" applyFill="1" applyBorder="1" applyAlignment="1">
      <alignment vertical="top"/>
    </xf>
    <xf numFmtId="3"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xf>
    <xf numFmtId="0" fontId="20" fillId="0" borderId="0" xfId="0" applyFont="1" applyFill="1" applyBorder="1" applyAlignment="1">
      <alignment horizontal="center" vertical="top"/>
    </xf>
    <xf numFmtId="2" fontId="5" fillId="0" borderId="1" xfId="0" applyNumberFormat="1" applyFont="1" applyFill="1" applyBorder="1" applyAlignment="1">
      <alignment vertical="top" wrapText="1"/>
    </xf>
    <xf numFmtId="0" fontId="21" fillId="0" borderId="1" xfId="0" applyFont="1" applyBorder="1" applyAlignment="1">
      <alignment vertical="top" wrapText="1"/>
    </xf>
    <xf numFmtId="3" fontId="6" fillId="0" borderId="0" xfId="0" applyNumberFormat="1" applyFont="1" applyFill="1" applyBorder="1" applyAlignment="1">
      <alignment horizontal="center" vertical="top"/>
    </xf>
    <xf numFmtId="0" fontId="14" fillId="0" borderId="1" xfId="0" applyFont="1" applyFill="1" applyBorder="1" applyAlignment="1">
      <alignment horizontal="center" vertical="top" wrapText="1"/>
    </xf>
    <xf numFmtId="0" fontId="5" fillId="0" borderId="0" xfId="0" applyFont="1" applyFill="1" applyBorder="1" applyAlignment="1">
      <alignment horizontal="right" vertical="top"/>
    </xf>
    <xf numFmtId="0" fontId="5" fillId="0" borderId="0" xfId="0" applyFont="1" applyFill="1" applyBorder="1" applyAlignment="1">
      <alignment horizontal="center" vertical="top"/>
    </xf>
    <xf numFmtId="0" fontId="3" fillId="0" borderId="0" xfId="0" applyFont="1" applyAlignment="1">
      <alignment horizontal="right"/>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left" vertical="top" wrapText="1"/>
    </xf>
    <xf numFmtId="3" fontId="3" fillId="0" borderId="1" xfId="0" applyNumberFormat="1" applyFont="1" applyBorder="1" applyAlignment="1">
      <alignment horizontal="center" vertical="top" wrapText="1"/>
    </xf>
    <xf numFmtId="0" fontId="3" fillId="0" borderId="1" xfId="0" applyFont="1" applyBorder="1" applyAlignment="1">
      <alignment horizontal="center" vertical="top"/>
    </xf>
    <xf numFmtId="0" fontId="3" fillId="0" borderId="0" xfId="0" applyFont="1" applyAlignment="1">
      <alignment vertical="top"/>
    </xf>
    <xf numFmtId="0" fontId="4" fillId="0" borderId="0" xfId="0" applyFont="1"/>
    <xf numFmtId="0" fontId="4" fillId="0" borderId="0" xfId="0" applyFont="1" applyAlignment="1">
      <alignment horizontal="left"/>
    </xf>
    <xf numFmtId="3"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0" fontId="3" fillId="0" borderId="0" xfId="0" applyFont="1"/>
    <xf numFmtId="0" fontId="3" fillId="0" borderId="0" xfId="0" applyFont="1" applyAlignment="1">
      <alignment horizontal="left"/>
    </xf>
    <xf numFmtId="164" fontId="3" fillId="0" borderId="1" xfId="0" applyNumberFormat="1" applyFont="1" applyFill="1" applyBorder="1" applyAlignment="1">
      <alignment horizontal="center" vertical="top" wrapText="1"/>
    </xf>
    <xf numFmtId="164" fontId="7"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xf>
    <xf numFmtId="0" fontId="5" fillId="2" borderId="1" xfId="0" applyNumberFormat="1" applyFont="1" applyFill="1" applyBorder="1" applyAlignment="1">
      <alignment horizontal="center" vertical="top"/>
    </xf>
    <xf numFmtId="0" fontId="5" fillId="2" borderId="1" xfId="0" applyFont="1" applyFill="1" applyBorder="1" applyAlignment="1">
      <alignment horizontal="left" vertical="top" wrapText="1"/>
    </xf>
    <xf numFmtId="0" fontId="5" fillId="2" borderId="0" xfId="0" applyFont="1" applyFill="1" applyAlignment="1">
      <alignment horizontal="center" vertical="top"/>
    </xf>
    <xf numFmtId="4" fontId="5" fillId="2" borderId="0" xfId="0" applyNumberFormat="1" applyFont="1" applyFill="1" applyAlignment="1">
      <alignment horizontal="center" vertical="top"/>
    </xf>
    <xf numFmtId="0" fontId="5" fillId="2" borderId="0" xfId="0" applyFont="1" applyFill="1" applyAlignment="1">
      <alignment vertical="top"/>
    </xf>
    <xf numFmtId="164" fontId="3" fillId="0" borderId="1" xfId="0" applyNumberFormat="1" applyFont="1" applyFill="1" applyBorder="1" applyAlignment="1">
      <alignment vertical="top"/>
    </xf>
    <xf numFmtId="0" fontId="19" fillId="2" borderId="1" xfId="0" applyFont="1" applyFill="1" applyBorder="1" applyAlignment="1">
      <alignment horizontal="center" vertical="top" wrapText="1"/>
    </xf>
    <xf numFmtId="0" fontId="5" fillId="0" borderId="0" xfId="0" applyFont="1" applyFill="1" applyBorder="1" applyAlignment="1">
      <alignment vertical="top"/>
    </xf>
    <xf numFmtId="0" fontId="9" fillId="0" borderId="0" xfId="5" applyFont="1" applyFill="1" applyAlignment="1">
      <alignment vertical="top"/>
    </xf>
    <xf numFmtId="164" fontId="4" fillId="0" borderId="0" xfId="0" applyNumberFormat="1" applyFont="1" applyAlignment="1">
      <alignment horizontal="center" vertical="top"/>
    </xf>
    <xf numFmtId="164" fontId="3" fillId="0" borderId="0" xfId="0" applyNumberFormat="1" applyFont="1" applyAlignment="1">
      <alignment horizontal="center" vertical="top"/>
    </xf>
    <xf numFmtId="0" fontId="4" fillId="0" borderId="1" xfId="0" applyNumberFormat="1" applyFont="1" applyFill="1" applyBorder="1" applyAlignment="1">
      <alignment horizontal="justify" vertical="top" wrapText="1"/>
    </xf>
    <xf numFmtId="0" fontId="12" fillId="0" borderId="1" xfId="0" applyFont="1" applyFill="1" applyBorder="1" applyAlignment="1">
      <alignment vertical="top" wrapText="1"/>
    </xf>
    <xf numFmtId="3" fontId="4" fillId="0" borderId="6" xfId="0" applyNumberFormat="1" applyFont="1" applyFill="1" applyBorder="1" applyAlignment="1">
      <alignment horizontal="left" vertical="top" wrapText="1"/>
    </xf>
    <xf numFmtId="0" fontId="1" fillId="0" borderId="1" xfId="0" applyNumberFormat="1" applyFont="1" applyFill="1" applyBorder="1" applyAlignment="1">
      <alignment horizontal="justify" vertical="top" wrapText="1"/>
    </xf>
    <xf numFmtId="0" fontId="1" fillId="0" borderId="1" xfId="0" applyFont="1" applyFill="1" applyBorder="1" applyAlignment="1">
      <alignment vertical="top" wrapText="1"/>
    </xf>
    <xf numFmtId="164" fontId="4" fillId="0" borderId="1" xfId="0" applyNumberFormat="1" applyFont="1" applyFill="1" applyBorder="1" applyAlignment="1">
      <alignment horizontal="justify"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5" fillId="0" borderId="1" xfId="0" applyFont="1" applyFill="1" applyBorder="1" applyAlignment="1">
      <alignment vertical="top"/>
    </xf>
    <xf numFmtId="0" fontId="4" fillId="0" borderId="0" xfId="0" applyFont="1" applyFill="1" applyAlignment="1">
      <alignment horizontal="center" vertical="top"/>
    </xf>
    <xf numFmtId="2" fontId="12"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4" fontId="12"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24" fillId="3" borderId="1" xfId="4" applyFont="1" applyFill="1" applyBorder="1" applyAlignment="1">
      <alignment vertical="top" wrapText="1"/>
    </xf>
    <xf numFmtId="0" fontId="24" fillId="3" borderId="1" xfId="4" applyFont="1" applyFill="1" applyBorder="1" applyAlignment="1">
      <alignment horizontal="center" vertical="top" wrapText="1"/>
    </xf>
    <xf numFmtId="10" fontId="24" fillId="3" borderId="1" xfId="4" applyNumberFormat="1" applyFont="1" applyFill="1" applyBorder="1" applyAlignment="1">
      <alignment horizontal="center" vertical="top" wrapText="1"/>
    </xf>
    <xf numFmtId="0" fontId="25" fillId="0" borderId="0" xfId="4" applyFont="1"/>
    <xf numFmtId="0" fontId="25" fillId="0" borderId="0" xfId="4" applyFont="1" applyAlignment="1">
      <alignment horizontal="right" wrapText="1"/>
    </xf>
    <xf numFmtId="0" fontId="24" fillId="0" borderId="0" xfId="4" applyFont="1" applyAlignment="1">
      <alignment horizontal="right"/>
    </xf>
    <xf numFmtId="0" fontId="24" fillId="0" borderId="0" xfId="4" applyFont="1" applyAlignment="1">
      <alignment horizontal="center" vertical="top"/>
    </xf>
    <xf numFmtId="0" fontId="25" fillId="0" borderId="1" xfId="4" applyFont="1" applyBorder="1" applyAlignment="1">
      <alignment horizontal="center" vertical="center" wrapText="1"/>
    </xf>
    <xf numFmtId="0" fontId="25" fillId="6" borderId="1" xfId="4" applyFont="1" applyFill="1" applyBorder="1" applyAlignment="1">
      <alignment horizontal="center" vertical="center" wrapText="1"/>
    </xf>
    <xf numFmtId="165" fontId="24" fillId="3" borderId="1" xfId="4" applyNumberFormat="1" applyFont="1" applyFill="1" applyBorder="1" applyAlignment="1">
      <alignment vertical="top" wrapText="1"/>
    </xf>
    <xf numFmtId="0" fontId="24" fillId="0" borderId="1" xfId="4" applyFont="1" applyBorder="1" applyAlignment="1">
      <alignment vertical="top" wrapText="1"/>
    </xf>
    <xf numFmtId="0" fontId="26" fillId="0" borderId="1" xfId="4" applyFont="1" applyBorder="1" applyAlignment="1">
      <alignment vertical="top" wrapText="1"/>
    </xf>
    <xf numFmtId="0" fontId="26" fillId="6" borderId="1" xfId="4" applyFont="1" applyFill="1" applyBorder="1" applyAlignment="1">
      <alignment horizontal="center" vertical="top" wrapText="1"/>
    </xf>
    <xf numFmtId="1" fontId="26" fillId="0" borderId="1" xfId="4" applyNumberFormat="1" applyFont="1" applyBorder="1" applyAlignment="1">
      <alignment horizontal="center" vertical="top" wrapText="1"/>
    </xf>
    <xf numFmtId="10" fontId="26" fillId="0" borderId="1" xfId="4" applyNumberFormat="1" applyFont="1" applyBorder="1" applyAlignment="1">
      <alignment horizontal="center" vertical="top" wrapText="1"/>
    </xf>
    <xf numFmtId="16" fontId="25" fillId="0" borderId="1" xfId="4" applyNumberFormat="1" applyFont="1" applyBorder="1" applyAlignment="1">
      <alignment horizontal="center" vertical="top" wrapText="1"/>
    </xf>
    <xf numFmtId="0" fontId="25" fillId="0" borderId="1" xfId="4" applyFont="1" applyBorder="1" applyAlignment="1">
      <alignment horizontal="justify" vertical="top" wrapText="1"/>
    </xf>
    <xf numFmtId="9" fontId="25" fillId="0" borderId="1" xfId="4" applyNumberFormat="1" applyFont="1" applyBorder="1" applyAlignment="1">
      <alignment horizontal="center" vertical="top" wrapText="1"/>
    </xf>
    <xf numFmtId="49" fontId="25" fillId="6" borderId="1" xfId="4" applyNumberFormat="1" applyFont="1" applyFill="1" applyBorder="1" applyAlignment="1">
      <alignment horizontal="center" vertical="top" wrapText="1"/>
    </xf>
    <xf numFmtId="1" fontId="24" fillId="0" borderId="1" xfId="4" applyNumberFormat="1" applyFont="1" applyBorder="1" applyAlignment="1">
      <alignment horizontal="center" vertical="top" wrapText="1"/>
    </xf>
    <xf numFmtId="10" fontId="24" fillId="0" borderId="1" xfId="4" applyNumberFormat="1" applyFont="1" applyBorder="1" applyAlignment="1">
      <alignment horizontal="center" vertical="top"/>
    </xf>
    <xf numFmtId="0" fontId="25" fillId="0" borderId="1" xfId="4" applyFont="1" applyBorder="1" applyAlignment="1">
      <alignment horizontal="center" vertical="top" wrapText="1"/>
    </xf>
    <xf numFmtId="0" fontId="25" fillId="0" borderId="1" xfId="4" applyFont="1" applyFill="1" applyBorder="1" applyAlignment="1">
      <alignment horizontal="justify" vertical="top" wrapText="1"/>
    </xf>
    <xf numFmtId="0" fontId="25" fillId="0" borderId="11" xfId="4" applyFont="1" applyFill="1" applyBorder="1" applyAlignment="1">
      <alignment horizontal="justify" vertical="top" wrapText="1"/>
    </xf>
    <xf numFmtId="9" fontId="25" fillId="0" borderId="11" xfId="4" applyNumberFormat="1" applyFont="1" applyFill="1" applyBorder="1" applyAlignment="1">
      <alignment horizontal="center" vertical="top" wrapText="1"/>
    </xf>
    <xf numFmtId="0" fontId="25" fillId="6" borderId="1" xfId="4" applyFont="1" applyFill="1" applyBorder="1" applyAlignment="1">
      <alignment horizontal="center" vertical="top" wrapText="1"/>
    </xf>
    <xf numFmtId="0" fontId="25" fillId="0" borderId="12" xfId="4" applyFont="1" applyBorder="1" applyAlignment="1">
      <alignment horizontal="center" vertical="top" wrapText="1"/>
    </xf>
    <xf numFmtId="0" fontId="25" fillId="0" borderId="12" xfId="4" applyFont="1" applyBorder="1" applyAlignment="1">
      <alignment horizontal="justify" vertical="top" wrapText="1"/>
    </xf>
    <xf numFmtId="0" fontId="25" fillId="0" borderId="12" xfId="4" applyFont="1" applyFill="1" applyBorder="1" applyAlignment="1">
      <alignment horizontal="justify" vertical="top" wrapText="1"/>
    </xf>
    <xf numFmtId="0" fontId="25" fillId="6" borderId="12" xfId="4" applyFont="1" applyFill="1" applyBorder="1" applyAlignment="1">
      <alignment horizontal="center" vertical="top" wrapText="1"/>
    </xf>
    <xf numFmtId="0" fontId="26" fillId="0" borderId="12" xfId="4" applyFont="1" applyBorder="1" applyAlignment="1">
      <alignment vertical="top" wrapText="1"/>
    </xf>
    <xf numFmtId="0" fontId="26" fillId="6" borderId="12" xfId="4" applyFont="1" applyFill="1" applyBorder="1" applyAlignment="1">
      <alignment horizontal="center" vertical="top" wrapText="1"/>
    </xf>
    <xf numFmtId="9" fontId="25" fillId="0" borderId="1" xfId="4" applyNumberFormat="1" applyFont="1" applyFill="1" applyBorder="1" applyAlignment="1">
      <alignment horizontal="center" vertical="top" wrapText="1"/>
    </xf>
    <xf numFmtId="0" fontId="25" fillId="0" borderId="0" xfId="4" applyFont="1" applyAlignment="1">
      <alignment vertical="top" wrapText="1"/>
    </xf>
    <xf numFmtId="0" fontId="24" fillId="0" borderId="12" xfId="4" applyFont="1" applyBorder="1" applyAlignment="1">
      <alignment vertical="top" wrapText="1"/>
    </xf>
    <xf numFmtId="1" fontId="26" fillId="0" borderId="12" xfId="4" applyNumberFormat="1" applyFont="1" applyBorder="1" applyAlignment="1">
      <alignment horizontal="center" vertical="top" wrapText="1"/>
    </xf>
    <xf numFmtId="10" fontId="26" fillId="0" borderId="12" xfId="4" applyNumberFormat="1" applyFont="1" applyBorder="1" applyAlignment="1">
      <alignment horizontal="center" vertical="top" wrapText="1"/>
    </xf>
    <xf numFmtId="10" fontId="24" fillId="2" borderId="1" xfId="4" applyNumberFormat="1" applyFont="1" applyFill="1" applyBorder="1" applyAlignment="1">
      <alignment horizontal="center" vertical="top"/>
    </xf>
    <xf numFmtId="0" fontId="25" fillId="2" borderId="11" xfId="4" applyFont="1" applyFill="1" applyBorder="1" applyAlignment="1">
      <alignment horizontal="center" vertical="top" wrapText="1"/>
    </xf>
    <xf numFmtId="0" fontId="25" fillId="6" borderId="11" xfId="4" applyFont="1" applyFill="1" applyBorder="1" applyAlignment="1">
      <alignment horizontal="center" vertical="top" wrapText="1"/>
    </xf>
    <xf numFmtId="0" fontId="25" fillId="0" borderId="1" xfId="4" applyFont="1" applyBorder="1" applyAlignment="1">
      <alignment vertical="top" wrapText="1"/>
    </xf>
    <xf numFmtId="0" fontId="26" fillId="0" borderId="1" xfId="4" applyFont="1" applyFill="1" applyBorder="1" applyAlignment="1">
      <alignment vertical="top" wrapText="1"/>
    </xf>
    <xf numFmtId="0" fontId="24" fillId="0" borderId="1" xfId="4" applyFont="1" applyFill="1" applyBorder="1" applyAlignment="1">
      <alignment vertical="top" wrapText="1"/>
    </xf>
    <xf numFmtId="4" fontId="26" fillId="0" borderId="1" xfId="4" applyNumberFormat="1" applyFont="1" applyBorder="1" applyAlignment="1">
      <alignment horizontal="center" vertical="top" wrapText="1"/>
    </xf>
    <xf numFmtId="4" fontId="25" fillId="6" borderId="1" xfId="4" applyNumberFormat="1" applyFont="1" applyFill="1" applyBorder="1" applyAlignment="1">
      <alignment horizontal="center" vertical="top" wrapText="1"/>
    </xf>
    <xf numFmtId="4" fontId="25" fillId="0" borderId="1" xfId="4" applyNumberFormat="1" applyFont="1" applyBorder="1" applyAlignment="1">
      <alignment horizontal="center" vertical="top" wrapText="1"/>
    </xf>
    <xf numFmtId="10" fontId="25" fillId="0" borderId="1" xfId="4" applyNumberFormat="1" applyFont="1" applyBorder="1" applyAlignment="1">
      <alignment horizontal="center" vertical="top" wrapText="1"/>
    </xf>
    <xf numFmtId="0" fontId="25" fillId="2" borderId="1" xfId="4" applyFont="1" applyFill="1" applyBorder="1" applyAlignment="1">
      <alignment horizontal="justify" vertical="top" wrapText="1"/>
    </xf>
    <xf numFmtId="9" fontId="25" fillId="2" borderId="1" xfId="4" applyNumberFormat="1" applyFont="1" applyFill="1" applyBorder="1" applyAlignment="1">
      <alignment horizontal="center" vertical="top" wrapText="1"/>
    </xf>
    <xf numFmtId="0" fontId="25" fillId="0" borderId="1" xfId="4" applyFont="1" applyBorder="1"/>
    <xf numFmtId="0" fontId="24" fillId="0" borderId="1" xfId="4" applyFont="1" applyBorder="1"/>
    <xf numFmtId="4" fontId="26" fillId="6" borderId="1" xfId="4" applyNumberFormat="1" applyFont="1" applyFill="1" applyBorder="1" applyAlignment="1">
      <alignment horizontal="center" vertical="top" wrapText="1"/>
    </xf>
    <xf numFmtId="2" fontId="24" fillId="0" borderId="1" xfId="4" applyNumberFormat="1" applyFont="1" applyBorder="1" applyAlignment="1">
      <alignment horizontal="center"/>
    </xf>
    <xf numFmtId="10" fontId="24" fillId="0" borderId="1" xfId="4" applyNumberFormat="1" applyFont="1" applyBorder="1" applyAlignment="1">
      <alignment horizontal="center"/>
    </xf>
    <xf numFmtId="0" fontId="25" fillId="0" borderId="0" xfId="4" applyFont="1" applyBorder="1"/>
    <xf numFmtId="0" fontId="24" fillId="0" borderId="0" xfId="4" applyFont="1" applyBorder="1"/>
    <xf numFmtId="0" fontId="25" fillId="0" borderId="0" xfId="4" applyFont="1" applyBorder="1" applyAlignment="1">
      <alignment horizontal="center"/>
    </xf>
    <xf numFmtId="4" fontId="24" fillId="0" borderId="0" xfId="4" applyNumberFormat="1" applyFont="1" applyBorder="1" applyAlignment="1">
      <alignment horizontal="center"/>
    </xf>
    <xf numFmtId="10" fontId="24" fillId="0" borderId="0" xfId="4" applyNumberFormat="1" applyFont="1" applyBorder="1" applyAlignment="1">
      <alignment horizontal="center"/>
    </xf>
    <xf numFmtId="0" fontId="24" fillId="0" borderId="14" xfId="4" applyFont="1" applyBorder="1" applyAlignment="1">
      <alignment horizontal="left" vertical="top" wrapText="1"/>
    </xf>
    <xf numFmtId="2" fontId="7" fillId="0" borderId="1" xfId="0" applyNumberFormat="1" applyFont="1" applyFill="1" applyBorder="1" applyAlignment="1">
      <alignment horizontal="left" vertical="top" wrapText="1"/>
    </xf>
    <xf numFmtId="2" fontId="3" fillId="0" borderId="1" xfId="0" applyNumberFormat="1" applyFont="1" applyFill="1" applyBorder="1" applyAlignment="1">
      <alignment horizontal="left" vertical="top" wrapText="1"/>
    </xf>
    <xf numFmtId="0" fontId="8" fillId="0" borderId="0" xfId="0" applyFont="1" applyFill="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5" fillId="0" borderId="1" xfId="0" applyFont="1" applyFill="1" applyBorder="1" applyAlignment="1">
      <alignment vertical="top"/>
    </xf>
    <xf numFmtId="0" fontId="8" fillId="0" borderId="10" xfId="0" applyFont="1" applyFill="1" applyBorder="1" applyAlignment="1">
      <alignment horizontal="center" vertical="top"/>
    </xf>
    <xf numFmtId="0" fontId="8" fillId="0" borderId="14" xfId="0" applyFont="1" applyFill="1" applyBorder="1" applyAlignment="1">
      <alignment horizontal="center" vertical="top"/>
    </xf>
    <xf numFmtId="0" fontId="8" fillId="0" borderId="15" xfId="0" applyFont="1" applyFill="1" applyBorder="1" applyAlignment="1">
      <alignment horizontal="center" vertical="top"/>
    </xf>
    <xf numFmtId="4" fontId="5" fillId="0" borderId="1" xfId="1" applyNumberFormat="1" applyFont="1" applyFill="1" applyBorder="1" applyAlignment="1">
      <alignment horizontal="center" vertical="center" wrapText="1"/>
    </xf>
    <xf numFmtId="0" fontId="5" fillId="0" borderId="10" xfId="0" applyFont="1" applyFill="1" applyBorder="1" applyAlignment="1">
      <alignment horizontal="center" vertical="top"/>
    </xf>
    <xf numFmtId="0" fontId="5" fillId="0" borderId="14" xfId="0" applyFont="1" applyFill="1" applyBorder="1" applyAlignment="1">
      <alignment horizontal="center" vertical="top"/>
    </xf>
    <xf numFmtId="0" fontId="5" fillId="0" borderId="15" xfId="0" applyFont="1" applyFill="1" applyBorder="1" applyAlignment="1">
      <alignment horizontal="center" vertical="top"/>
    </xf>
    <xf numFmtId="0" fontId="12" fillId="0" borderId="0" xfId="0" applyFont="1" applyFill="1" applyAlignment="1">
      <alignment horizontal="center" vertical="top"/>
    </xf>
    <xf numFmtId="0" fontId="4" fillId="0" borderId="0" xfId="0" applyFont="1" applyFill="1" applyAlignment="1">
      <alignment horizontal="center" vertical="top"/>
    </xf>
    <xf numFmtId="49" fontId="4" fillId="0" borderId="1" xfId="0" applyNumberFormat="1" applyFont="1" applyFill="1" applyBorder="1" applyAlignment="1">
      <alignment horizontal="center" vertical="top"/>
    </xf>
    <xf numFmtId="4" fontId="12" fillId="0" borderId="1" xfId="0" applyNumberFormat="1"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15" xfId="0" applyFont="1" applyFill="1" applyBorder="1" applyAlignment="1">
      <alignment horizontal="center" vertical="top" wrapText="1"/>
    </xf>
    <xf numFmtId="49" fontId="12" fillId="0" borderId="12" xfId="0" applyNumberFormat="1" applyFont="1" applyFill="1" applyBorder="1" applyAlignment="1">
      <alignment horizontal="center" vertical="top"/>
    </xf>
    <xf numFmtId="49" fontId="12" fillId="0" borderId="11" xfId="0" applyNumberFormat="1" applyFont="1" applyFill="1" applyBorder="1" applyAlignment="1">
      <alignment horizontal="center" vertical="top"/>
    </xf>
    <xf numFmtId="0" fontId="4" fillId="0" borderId="1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2" applyFont="1" applyFill="1" applyBorder="1" applyAlignment="1">
      <alignment horizontal="center" vertical="top" wrapText="1"/>
    </xf>
    <xf numFmtId="0" fontId="4" fillId="0" borderId="11" xfId="2" applyFont="1" applyFill="1" applyBorder="1" applyAlignment="1">
      <alignment horizontal="center" vertical="top" wrapText="1"/>
    </xf>
    <xf numFmtId="14" fontId="4" fillId="0" borderId="12" xfId="0" applyNumberFormat="1" applyFont="1" applyFill="1" applyBorder="1" applyAlignment="1">
      <alignment horizontal="center" vertical="top" wrapText="1"/>
    </xf>
    <xf numFmtId="14" fontId="4" fillId="0" borderId="11" xfId="0" applyNumberFormat="1"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49" fontId="12" fillId="0" borderId="13" xfId="0" applyNumberFormat="1" applyFont="1" applyFill="1" applyBorder="1" applyAlignment="1">
      <alignment horizontal="center" vertical="top"/>
    </xf>
    <xf numFmtId="0" fontId="4" fillId="0" borderId="13" xfId="2" applyFont="1" applyFill="1" applyBorder="1" applyAlignment="1">
      <alignment horizontal="center" vertical="top" wrapText="1"/>
    </xf>
    <xf numFmtId="14" fontId="4" fillId="0" borderId="13" xfId="0" applyNumberFormat="1" applyFont="1" applyFill="1" applyBorder="1" applyAlignment="1">
      <alignment horizontal="center" vertical="top" wrapText="1"/>
    </xf>
    <xf numFmtId="0" fontId="7" fillId="0" borderId="1" xfId="0" applyFont="1" applyFill="1" applyBorder="1" applyAlignment="1">
      <alignment vertical="top" wrapText="1"/>
    </xf>
    <xf numFmtId="0" fontId="9" fillId="0" borderId="1" xfId="0" applyFont="1" applyFill="1" applyBorder="1" applyAlignment="1">
      <alignmen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3" fillId="0" borderId="1" xfId="0" applyFont="1" applyFill="1" applyBorder="1" applyAlignment="1">
      <alignment horizontal="left" vertical="top"/>
    </xf>
    <xf numFmtId="0" fontId="9"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3" fillId="0" borderId="1" xfId="0" applyFont="1" applyFill="1" applyBorder="1" applyAlignment="1">
      <alignment vertical="top" wrapText="1"/>
    </xf>
    <xf numFmtId="4" fontId="7" fillId="0" borderId="1" xfId="0" applyNumberFormat="1" applyFont="1" applyFill="1" applyBorder="1" applyAlignment="1">
      <alignment horizontal="left" vertical="top" wrapText="1"/>
    </xf>
    <xf numFmtId="2" fontId="3" fillId="0" borderId="1" xfId="0" applyNumberFormat="1" applyFont="1" applyFill="1" applyBorder="1" applyAlignment="1">
      <alignment horizontal="left" vertical="top" wrapText="1"/>
    </xf>
    <xf numFmtId="2" fontId="7" fillId="0" borderId="1"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12" fillId="0" borderId="0" xfId="0" applyFont="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0" fillId="0" borderId="0" xfId="0" applyAlignment="1">
      <alignment horizontal="center" vertical="top" wrapText="1"/>
    </xf>
    <xf numFmtId="0" fontId="0" fillId="0" borderId="0" xfId="0" applyAlignment="1">
      <alignment horizontal="center" vertical="top"/>
    </xf>
    <xf numFmtId="0" fontId="24" fillId="0" borderId="10" xfId="4" applyFont="1" applyBorder="1" applyAlignment="1">
      <alignment horizontal="left" vertical="top" wrapText="1"/>
    </xf>
    <xf numFmtId="0" fontId="24" fillId="0" borderId="14" xfId="4" applyFont="1" applyBorder="1" applyAlignment="1">
      <alignment horizontal="left" vertical="top" wrapText="1"/>
    </xf>
    <xf numFmtId="0" fontId="24" fillId="0" borderId="15" xfId="4" applyFont="1" applyBorder="1" applyAlignment="1">
      <alignment horizontal="left" vertical="top" wrapText="1"/>
    </xf>
    <xf numFmtId="167" fontId="24" fillId="0" borderId="14" xfId="4" applyNumberFormat="1" applyFont="1" applyFill="1" applyBorder="1" applyAlignment="1">
      <alignment horizontal="center" vertical="center"/>
    </xf>
    <xf numFmtId="167" fontId="24" fillId="0" borderId="15" xfId="4" applyNumberFormat="1" applyFont="1" applyFill="1" applyBorder="1" applyAlignment="1">
      <alignment horizontal="center" vertical="center"/>
    </xf>
    <xf numFmtId="0" fontId="24" fillId="0" borderId="0" xfId="4" applyFont="1" applyAlignment="1">
      <alignment horizontal="right"/>
    </xf>
    <xf numFmtId="0" fontId="23" fillId="0" borderId="0" xfId="4" applyFont="1" applyAlignment="1">
      <alignment horizontal="center" vertical="top" wrapText="1"/>
    </xf>
    <xf numFmtId="0" fontId="25" fillId="0" borderId="12" xfId="4" applyFont="1" applyBorder="1" applyAlignment="1">
      <alignment horizontal="center" vertical="top" wrapText="1"/>
    </xf>
    <xf numFmtId="0" fontId="25" fillId="0" borderId="13" xfId="4" applyFont="1" applyBorder="1" applyAlignment="1">
      <alignment horizontal="center" vertical="top" wrapText="1"/>
    </xf>
    <xf numFmtId="0" fontId="25" fillId="0" borderId="11" xfId="4" applyFont="1" applyBorder="1" applyAlignment="1">
      <alignment horizontal="center" vertical="top" wrapText="1"/>
    </xf>
    <xf numFmtId="0" fontId="25" fillId="0" borderId="12" xfId="4" applyFont="1" applyFill="1" applyBorder="1" applyAlignment="1">
      <alignment horizontal="center" vertical="top" wrapText="1"/>
    </xf>
    <xf numFmtId="0" fontId="25" fillId="0" borderId="13" xfId="4" applyFont="1" applyFill="1" applyBorder="1" applyAlignment="1">
      <alignment horizontal="center" vertical="top" wrapText="1"/>
    </xf>
    <xf numFmtId="0" fontId="25" fillId="0" borderId="11" xfId="4" applyFont="1" applyFill="1" applyBorder="1" applyAlignment="1">
      <alignment horizontal="center" vertical="top" wrapText="1"/>
    </xf>
    <xf numFmtId="0" fontId="25" fillId="0" borderId="0" xfId="4" applyFont="1" applyFill="1" applyBorder="1" applyAlignment="1">
      <alignment horizontal="justify" vertical="top" wrapText="1"/>
    </xf>
    <xf numFmtId="0" fontId="25" fillId="0" borderId="16" xfId="4" applyFont="1" applyFill="1" applyBorder="1" applyAlignment="1">
      <alignment horizontal="justify" vertical="top" wrapText="1"/>
    </xf>
    <xf numFmtId="0" fontId="1" fillId="0" borderId="0" xfId="0" applyFont="1" applyAlignment="1">
      <alignment horizontal="center" vertical="top" wrapText="1"/>
    </xf>
    <xf numFmtId="0" fontId="1" fillId="0" borderId="0" xfId="0" applyFont="1" applyAlignment="1">
      <alignment horizontal="center" vertical="top"/>
    </xf>
    <xf numFmtId="164" fontId="7"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right" vertical="top"/>
    </xf>
  </cellXfs>
  <cellStyles count="6">
    <cellStyle name="Обычный" xfId="0" builtinId="0"/>
    <cellStyle name="Обычный 2" xfId="1"/>
    <cellStyle name="Обычный 2 2" xfId="2"/>
    <cellStyle name="Обычный 3 2" xfId="4"/>
    <cellStyle name="Обычный 4" xfId="3"/>
    <cellStyle name="Хороший" xfId="5"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44;&#1086;&#1082;&#1091;&#1084;&#1077;&#1085;&#1090;&#1099;/&#1052;&#1059;&#1053;&#1055;&#1056;&#1054;&#1043;&#1056;&#1040;&#1052;&#1052;&#1067;/2021%20&#1075;&#1086;&#1076;/&#1054;&#1058;&#1063;&#1045;&#1058;&#1067;/&#1043;&#1086;&#1076;&#1086;&#1074;&#1086;&#1081;%20&#1086;&#1090;&#1095;&#1077;&#1090;%20&#1056;&#1072;&#1079;&#1074;&#1080;&#1090;&#1080;&#1077;%20&#1092;&#1080;&#1079;&#1080;&#1095;&#1077;&#1089;&#1082;&#1086;&#1081;%20&#1082;&#1091;&#1083;&#1100;&#1090;&#1091;&#1088;&#1099;%20&#1080;%20&#1089;&#1087;&#1086;&#1088;&#1090;&#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57;&#1072;&#1088;&#1099;&#1084;&#1089;&#1072;&#1082;&#1086;&#1074;&#1072;.ADMIN\Downloads\&#1058;&#1072;&#1073;&#1083;&#1080;&#1094;&#1072;%208%20&#1082;%20&#1052;&#1055;%20&#1056;&#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дикаторы прил 2"/>
      <sheetName val="сведения о степ. вып-я таб 6"/>
      <sheetName val="рес обеспеч таб 7"/>
      <sheetName val="Анкета для оценки эф-ти"/>
      <sheetName val="Соответствие баллов"/>
    </sheetNames>
    <sheetDataSet>
      <sheetData sheetId="0"/>
      <sheetData sheetId="1"/>
      <sheetData sheetId="2"/>
      <sheetData sheetId="3"/>
      <sheetData sheetId="4">
        <row r="7">
          <cell r="B7" t="str">
            <v>Эффективна</v>
          </cell>
        </row>
        <row r="8">
          <cell r="B8" t="str">
            <v>Умеренно эффективна</v>
          </cell>
        </row>
        <row r="9">
          <cell r="B9" t="str">
            <v>Адекватна</v>
          </cell>
        </row>
        <row r="10">
          <cell r="B10" t="str">
            <v>Неэффективна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8"/>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211"/>
  <sheetViews>
    <sheetView zoomScale="110" zoomScaleNormal="110" zoomScaleSheetLayoutView="66" workbookViewId="0">
      <pane xSplit="3" ySplit="7" topLeftCell="D103" activePane="bottomRight" state="frozen"/>
      <selection activeCell="C8" sqref="C8"/>
      <selection pane="topRight" activeCell="C8" sqref="C8"/>
      <selection pane="bottomLeft" activeCell="C8" sqref="C8"/>
      <selection pane="bottomRight" activeCell="H99" sqref="H99"/>
    </sheetView>
  </sheetViews>
  <sheetFormatPr defaultColWidth="8.85546875" defaultRowHeight="12" x14ac:dyDescent="0.25"/>
  <cols>
    <col min="1" max="1" width="4.5703125" style="6" customWidth="1"/>
    <col min="2" max="2" width="41" style="28" customWidth="1"/>
    <col min="3" max="4" width="8.85546875" style="62" customWidth="1"/>
    <col min="5" max="5" width="12.28515625" style="6" customWidth="1"/>
    <col min="6" max="6" width="9.140625" style="98" customWidth="1"/>
    <col min="7" max="7" width="10.42578125" style="98" customWidth="1"/>
    <col min="8" max="8" width="26.85546875" style="95" customWidth="1"/>
    <col min="9" max="9" width="8.85546875" style="6" customWidth="1"/>
    <col min="10" max="10" width="15.28515625" style="55" customWidth="1"/>
    <col min="11" max="15" width="8.85546875" style="28" customWidth="1"/>
    <col min="16" max="16384" width="8.85546875" style="28"/>
  </cols>
  <sheetData>
    <row r="1" spans="1:10" x14ac:dyDescent="0.25">
      <c r="C1" s="29"/>
      <c r="D1" s="29"/>
      <c r="F1" s="6"/>
      <c r="G1" s="6"/>
      <c r="H1" s="137" t="s">
        <v>144</v>
      </c>
    </row>
    <row r="2" spans="1:10" ht="32.25" customHeight="1" x14ac:dyDescent="0.25">
      <c r="A2" s="247" t="s">
        <v>501</v>
      </c>
      <c r="B2" s="247"/>
      <c r="C2" s="247"/>
      <c r="D2" s="247"/>
      <c r="E2" s="247"/>
      <c r="F2" s="247"/>
      <c r="G2" s="247"/>
      <c r="H2" s="247"/>
    </row>
    <row r="3" spans="1:10" x14ac:dyDescent="0.25">
      <c r="F3" s="6"/>
      <c r="G3" s="6"/>
      <c r="H3" s="167"/>
    </row>
    <row r="4" spans="1:10" ht="54.75" customHeight="1" x14ac:dyDescent="0.25">
      <c r="A4" s="248" t="s">
        <v>0</v>
      </c>
      <c r="B4" s="248" t="s">
        <v>65</v>
      </c>
      <c r="C4" s="248" t="s">
        <v>2</v>
      </c>
      <c r="D4" s="248" t="s">
        <v>427</v>
      </c>
      <c r="E4" s="248" t="s">
        <v>66</v>
      </c>
      <c r="F4" s="248"/>
      <c r="G4" s="248"/>
      <c r="H4" s="248" t="s">
        <v>67</v>
      </c>
      <c r="J4" s="254" t="s">
        <v>251</v>
      </c>
    </row>
    <row r="5" spans="1:10" ht="15.75" customHeight="1" x14ac:dyDescent="0.25">
      <c r="A5" s="249"/>
      <c r="B5" s="250"/>
      <c r="C5" s="248"/>
      <c r="D5" s="248"/>
      <c r="E5" s="248" t="s">
        <v>68</v>
      </c>
      <c r="F5" s="248" t="s">
        <v>43</v>
      </c>
      <c r="G5" s="249"/>
      <c r="H5" s="248"/>
      <c r="J5" s="254"/>
    </row>
    <row r="6" spans="1:10" s="62" customFormat="1" ht="49.5" customHeight="1" x14ac:dyDescent="0.25">
      <c r="A6" s="249"/>
      <c r="B6" s="250"/>
      <c r="C6" s="248"/>
      <c r="D6" s="248"/>
      <c r="E6" s="248"/>
      <c r="F6" s="177" t="s">
        <v>428</v>
      </c>
      <c r="G6" s="177" t="s">
        <v>429</v>
      </c>
      <c r="H6" s="248"/>
      <c r="J6" s="254"/>
    </row>
    <row r="7" spans="1:10" s="62" customFormat="1" ht="15.75" customHeight="1" x14ac:dyDescent="0.25">
      <c r="A7" s="178">
        <v>1</v>
      </c>
      <c r="B7" s="178">
        <v>2</v>
      </c>
      <c r="C7" s="177">
        <v>3</v>
      </c>
      <c r="D7" s="177">
        <v>4</v>
      </c>
      <c r="E7" s="177">
        <v>5</v>
      </c>
      <c r="F7" s="177">
        <v>6</v>
      </c>
      <c r="G7" s="177">
        <v>7</v>
      </c>
      <c r="H7" s="177">
        <v>8</v>
      </c>
      <c r="J7" s="54"/>
    </row>
    <row r="8" spans="1:10" ht="15.75" customHeight="1" x14ac:dyDescent="0.25">
      <c r="A8" s="251" t="s">
        <v>60</v>
      </c>
      <c r="B8" s="252"/>
      <c r="C8" s="252"/>
      <c r="D8" s="252"/>
      <c r="E8" s="252"/>
      <c r="F8" s="252"/>
      <c r="G8" s="252"/>
      <c r="H8" s="253"/>
    </row>
    <row r="9" spans="1:10" ht="132.75" customHeight="1" x14ac:dyDescent="0.25">
      <c r="A9" s="177">
        <v>1</v>
      </c>
      <c r="B9" s="10" t="s">
        <v>286</v>
      </c>
      <c r="C9" s="177" t="s">
        <v>8</v>
      </c>
      <c r="D9" s="91" t="s">
        <v>430</v>
      </c>
      <c r="E9" s="178">
        <v>88.5</v>
      </c>
      <c r="F9" s="136">
        <v>86</v>
      </c>
      <c r="G9" s="178">
        <v>99.7</v>
      </c>
      <c r="H9" s="112" t="s">
        <v>479</v>
      </c>
      <c r="I9" s="6" t="s">
        <v>393</v>
      </c>
      <c r="J9" s="55">
        <f>G9/F9</f>
        <v>1.1593023255813955</v>
      </c>
    </row>
    <row r="10" spans="1:10" s="17" customFormat="1" ht="18" hidden="1" customHeight="1" x14ac:dyDescent="0.25">
      <c r="A10" s="5"/>
      <c r="B10" s="5" t="s">
        <v>1</v>
      </c>
      <c r="C10" s="5"/>
      <c r="D10" s="5"/>
      <c r="E10" s="2"/>
      <c r="F10" s="104"/>
      <c r="G10" s="2"/>
      <c r="H10" s="115"/>
      <c r="I10" s="33"/>
      <c r="J10" s="65"/>
    </row>
    <row r="11" spans="1:10" ht="48.75" hidden="1" customHeight="1" x14ac:dyDescent="0.25">
      <c r="A11" s="177"/>
      <c r="B11" s="4" t="s">
        <v>578</v>
      </c>
      <c r="C11" s="177"/>
      <c r="D11" s="177"/>
      <c r="E11" s="178">
        <v>3153</v>
      </c>
      <c r="F11" s="22"/>
      <c r="G11" s="178">
        <v>2485</v>
      </c>
      <c r="H11" s="113"/>
      <c r="J11" s="66"/>
    </row>
    <row r="12" spans="1:10" ht="61.5" hidden="1" customHeight="1" x14ac:dyDescent="0.25">
      <c r="A12" s="177"/>
      <c r="B12" s="4" t="s">
        <v>483</v>
      </c>
      <c r="C12" s="177"/>
      <c r="D12" s="177"/>
      <c r="E12" s="178">
        <v>2789</v>
      </c>
      <c r="F12" s="22"/>
      <c r="G12" s="178">
        <v>2480</v>
      </c>
      <c r="H12" s="113"/>
      <c r="J12" s="66"/>
    </row>
    <row r="13" spans="1:10" ht="110.25" customHeight="1" x14ac:dyDescent="0.25">
      <c r="A13" s="177">
        <v>2</v>
      </c>
      <c r="B13" s="8" t="s">
        <v>69</v>
      </c>
      <c r="C13" s="177" t="s">
        <v>70</v>
      </c>
      <c r="D13" s="91" t="s">
        <v>430</v>
      </c>
      <c r="E13" s="178">
        <v>3529</v>
      </c>
      <c r="F13" s="22">
        <v>4000</v>
      </c>
      <c r="G13" s="178">
        <v>4283</v>
      </c>
      <c r="H13" s="113" t="s">
        <v>424</v>
      </c>
      <c r="I13" s="6" t="s">
        <v>393</v>
      </c>
      <c r="J13" s="55">
        <f>G13/F13</f>
        <v>1.0707500000000001</v>
      </c>
    </row>
    <row r="14" spans="1:10" s="17" customFormat="1" hidden="1" x14ac:dyDescent="0.25">
      <c r="A14" s="5"/>
      <c r="B14" s="5" t="s">
        <v>1</v>
      </c>
      <c r="C14" s="5"/>
      <c r="D14" s="5"/>
      <c r="E14" s="2"/>
      <c r="F14" s="9"/>
      <c r="G14" s="2"/>
      <c r="H14" s="111"/>
      <c r="I14" s="33"/>
      <c r="J14" s="65"/>
    </row>
    <row r="15" spans="1:10" s="17" customFormat="1" ht="24" hidden="1" x14ac:dyDescent="0.25">
      <c r="A15" s="5"/>
      <c r="B15" s="13" t="s">
        <v>255</v>
      </c>
      <c r="C15" s="5"/>
      <c r="D15" s="5"/>
      <c r="E15" s="2">
        <v>842</v>
      </c>
      <c r="F15" s="9"/>
      <c r="G15" s="2">
        <v>754</v>
      </c>
      <c r="H15" s="116"/>
      <c r="I15" s="33"/>
      <c r="J15" s="65"/>
    </row>
    <row r="16" spans="1:10" ht="141.75" customHeight="1" x14ac:dyDescent="0.25">
      <c r="A16" s="177">
        <v>3</v>
      </c>
      <c r="B16" s="8" t="s">
        <v>287</v>
      </c>
      <c r="C16" s="177" t="s">
        <v>8</v>
      </c>
      <c r="D16" s="91" t="s">
        <v>430</v>
      </c>
      <c r="E16" s="64">
        <v>79</v>
      </c>
      <c r="F16" s="26">
        <v>79.5</v>
      </c>
      <c r="G16" s="92">
        <v>90</v>
      </c>
      <c r="H16" s="108" t="s">
        <v>485</v>
      </c>
      <c r="I16" s="6" t="s">
        <v>393</v>
      </c>
      <c r="J16" s="55">
        <f>G16/F16</f>
        <v>1.1320754716981132</v>
      </c>
    </row>
    <row r="17" spans="1:10" s="17" customFormat="1" hidden="1" x14ac:dyDescent="0.25">
      <c r="A17" s="5"/>
      <c r="B17" s="5" t="s">
        <v>1</v>
      </c>
      <c r="C17" s="5"/>
      <c r="D17" s="5"/>
      <c r="E17" s="2"/>
      <c r="F17" s="9"/>
      <c r="G17" s="2"/>
      <c r="H17" s="111"/>
      <c r="I17" s="33"/>
      <c r="J17" s="65"/>
    </row>
    <row r="18" spans="1:10" s="17" customFormat="1" ht="48" hidden="1" customHeight="1" x14ac:dyDescent="0.25">
      <c r="A18" s="5"/>
      <c r="B18" s="4" t="s">
        <v>579</v>
      </c>
      <c r="C18" s="5"/>
      <c r="D18" s="5"/>
      <c r="E18" s="71">
        <v>8168</v>
      </c>
      <c r="F18" s="9"/>
      <c r="G18" s="2">
        <v>6737</v>
      </c>
      <c r="H18" s="111"/>
      <c r="I18" s="33"/>
      <c r="J18" s="65"/>
    </row>
    <row r="19" spans="1:10" s="17" customFormat="1" ht="39.75" hidden="1" customHeight="1" x14ac:dyDescent="0.25">
      <c r="A19" s="5"/>
      <c r="B19" s="4" t="s">
        <v>238</v>
      </c>
      <c r="C19" s="5"/>
      <c r="D19" s="5"/>
      <c r="E19" s="71">
        <v>6456</v>
      </c>
      <c r="F19" s="9"/>
      <c r="G19" s="2">
        <v>6064</v>
      </c>
      <c r="H19" s="111"/>
      <c r="I19" s="33"/>
      <c r="J19" s="65"/>
    </row>
    <row r="20" spans="1:10" ht="51.75" customHeight="1" x14ac:dyDescent="0.25">
      <c r="A20" s="177">
        <v>4</v>
      </c>
      <c r="B20" s="8" t="s">
        <v>264</v>
      </c>
      <c r="C20" s="177" t="s">
        <v>8</v>
      </c>
      <c r="D20" s="91" t="s">
        <v>431</v>
      </c>
      <c r="E20" s="26">
        <v>90.83</v>
      </c>
      <c r="F20" s="26">
        <v>90</v>
      </c>
      <c r="G20" s="57">
        <v>90</v>
      </c>
      <c r="H20" s="10" t="s">
        <v>422</v>
      </c>
      <c r="I20" s="6" t="s">
        <v>393</v>
      </c>
      <c r="J20" s="55">
        <f>G20/F20</f>
        <v>1</v>
      </c>
    </row>
    <row r="21" spans="1:10" s="17" customFormat="1" hidden="1" x14ac:dyDescent="0.25">
      <c r="A21" s="5"/>
      <c r="B21" s="5" t="s">
        <v>1</v>
      </c>
      <c r="C21" s="5"/>
      <c r="D21" s="5"/>
      <c r="E21" s="2"/>
      <c r="F21" s="9"/>
      <c r="G21" s="2"/>
      <c r="H21" s="111"/>
      <c r="I21" s="33"/>
      <c r="J21" s="65"/>
    </row>
    <row r="22" spans="1:10" s="17" customFormat="1" ht="72" hidden="1" x14ac:dyDescent="0.25">
      <c r="A22" s="5"/>
      <c r="B22" s="4" t="s">
        <v>265</v>
      </c>
      <c r="C22" s="5"/>
      <c r="D22" s="5"/>
      <c r="E22" s="2"/>
      <c r="F22" s="9"/>
      <c r="G22" s="2"/>
      <c r="H22" s="111"/>
      <c r="I22" s="33"/>
      <c r="J22" s="65"/>
    </row>
    <row r="23" spans="1:10" ht="79.5" customHeight="1" x14ac:dyDescent="0.25">
      <c r="A23" s="69">
        <v>5</v>
      </c>
      <c r="B23" s="68" t="s">
        <v>71</v>
      </c>
      <c r="C23" s="69" t="s">
        <v>8</v>
      </c>
      <c r="D23" s="91" t="s">
        <v>430</v>
      </c>
      <c r="E23" s="70">
        <v>87</v>
      </c>
      <c r="F23" s="26">
        <v>93.5</v>
      </c>
      <c r="G23" s="178">
        <v>95.9</v>
      </c>
      <c r="H23" s="117" t="s">
        <v>585</v>
      </c>
      <c r="I23" s="6" t="s">
        <v>393</v>
      </c>
      <c r="J23" s="55">
        <f>G23/F23</f>
        <v>1.0256684491978609</v>
      </c>
    </row>
    <row r="24" spans="1:10" s="17" customFormat="1" hidden="1" x14ac:dyDescent="0.25">
      <c r="A24" s="5"/>
      <c r="B24" s="5" t="s">
        <v>1</v>
      </c>
      <c r="C24" s="5"/>
      <c r="D24" s="5"/>
      <c r="E24" s="2"/>
      <c r="F24" s="9"/>
      <c r="G24" s="2"/>
      <c r="H24" s="111"/>
      <c r="I24" s="33"/>
      <c r="J24" s="65"/>
    </row>
    <row r="25" spans="1:10" s="17" customFormat="1" ht="24" hidden="1" x14ac:dyDescent="0.25">
      <c r="A25" s="5"/>
      <c r="B25" s="4" t="s">
        <v>254</v>
      </c>
      <c r="C25" s="5"/>
      <c r="D25" s="5"/>
      <c r="E25" s="2"/>
      <c r="F25" s="9"/>
      <c r="G25" s="2">
        <v>95.9</v>
      </c>
      <c r="H25" s="117" t="s">
        <v>481</v>
      </c>
      <c r="I25" s="33"/>
      <c r="J25" s="65"/>
    </row>
    <row r="26" spans="1:10" ht="117" customHeight="1" x14ac:dyDescent="0.25">
      <c r="A26" s="69">
        <v>6</v>
      </c>
      <c r="B26" s="68" t="s">
        <v>237</v>
      </c>
      <c r="C26" s="69" t="s">
        <v>8</v>
      </c>
      <c r="D26" s="91" t="s">
        <v>431</v>
      </c>
      <c r="E26" s="64">
        <v>82</v>
      </c>
      <c r="F26" s="26">
        <v>83</v>
      </c>
      <c r="G26" s="178">
        <v>67.2</v>
      </c>
      <c r="H26" s="117" t="s">
        <v>482</v>
      </c>
      <c r="I26" s="6" t="s">
        <v>392</v>
      </c>
      <c r="J26" s="55">
        <f>G26/F26</f>
        <v>0.80963855421686748</v>
      </c>
    </row>
    <row r="27" spans="1:10" s="17" customFormat="1" hidden="1" x14ac:dyDescent="0.25">
      <c r="A27" s="118"/>
      <c r="B27" s="118" t="s">
        <v>1</v>
      </c>
      <c r="C27" s="118"/>
      <c r="D27" s="118"/>
      <c r="E27" s="71"/>
      <c r="F27" s="72"/>
      <c r="G27" s="2"/>
      <c r="H27" s="119"/>
      <c r="I27" s="33"/>
      <c r="J27" s="65"/>
    </row>
    <row r="28" spans="1:10" s="17" customFormat="1" ht="24" hidden="1" x14ac:dyDescent="0.25">
      <c r="A28" s="118"/>
      <c r="B28" s="120" t="s">
        <v>254</v>
      </c>
      <c r="C28" s="118"/>
      <c r="D28" s="118"/>
      <c r="E28" s="71"/>
      <c r="F28" s="72"/>
      <c r="G28" s="2">
        <v>67.2</v>
      </c>
      <c r="H28" s="117" t="s">
        <v>481</v>
      </c>
      <c r="I28" s="33"/>
      <c r="J28" s="65"/>
    </row>
    <row r="29" spans="1:10" ht="81" customHeight="1" x14ac:dyDescent="0.25">
      <c r="A29" s="69">
        <v>7</v>
      </c>
      <c r="B29" s="73" t="s">
        <v>72</v>
      </c>
      <c r="C29" s="69" t="s">
        <v>8</v>
      </c>
      <c r="D29" s="91" t="s">
        <v>431</v>
      </c>
      <c r="E29" s="69">
        <v>90</v>
      </c>
      <c r="F29" s="32">
        <v>93.5</v>
      </c>
      <c r="G29" s="178">
        <v>85.8</v>
      </c>
      <c r="H29" s="113" t="s">
        <v>594</v>
      </c>
      <c r="I29" s="6" t="s">
        <v>392</v>
      </c>
      <c r="J29" s="55">
        <f>G29/F29</f>
        <v>0.91764705882352937</v>
      </c>
    </row>
    <row r="30" spans="1:10" s="17" customFormat="1" ht="15.75" hidden="1" customHeight="1" x14ac:dyDescent="0.25">
      <c r="A30" s="5"/>
      <c r="B30" s="5" t="s">
        <v>1</v>
      </c>
      <c r="C30" s="5"/>
      <c r="D30" s="5"/>
      <c r="E30" s="2"/>
      <c r="F30" s="9"/>
      <c r="G30" s="2"/>
      <c r="H30" s="121"/>
      <c r="I30" s="33"/>
      <c r="J30" s="65"/>
    </row>
    <row r="31" spans="1:10" s="17" customFormat="1" hidden="1" x14ac:dyDescent="0.25">
      <c r="A31" s="5"/>
      <c r="B31" s="4" t="s">
        <v>254</v>
      </c>
      <c r="C31" s="5"/>
      <c r="D31" s="5"/>
      <c r="E31" s="5"/>
      <c r="F31" s="9"/>
      <c r="G31" s="2"/>
      <c r="H31" s="122"/>
      <c r="I31" s="33"/>
      <c r="J31" s="65"/>
    </row>
    <row r="32" spans="1:10" ht="55.5" customHeight="1" x14ac:dyDescent="0.25">
      <c r="A32" s="177">
        <v>8</v>
      </c>
      <c r="B32" s="10" t="s">
        <v>566</v>
      </c>
      <c r="C32" s="177" t="s">
        <v>8</v>
      </c>
      <c r="D32" s="91" t="s">
        <v>430</v>
      </c>
      <c r="E32" s="178">
        <v>39.9</v>
      </c>
      <c r="F32" s="32">
        <v>42</v>
      </c>
      <c r="G32" s="178">
        <v>42</v>
      </c>
      <c r="H32" s="10" t="s">
        <v>422</v>
      </c>
      <c r="I32" s="6" t="s">
        <v>393</v>
      </c>
      <c r="J32" s="55">
        <f>G32/F32</f>
        <v>1</v>
      </c>
    </row>
    <row r="33" spans="1:10" s="17" customFormat="1" ht="12" hidden="1" customHeight="1" x14ac:dyDescent="0.25">
      <c r="A33" s="2"/>
      <c r="B33" s="5" t="s">
        <v>1</v>
      </c>
      <c r="C33" s="5"/>
      <c r="D33" s="5"/>
      <c r="E33" s="2"/>
      <c r="F33" s="2"/>
      <c r="G33" s="2"/>
      <c r="H33" s="121"/>
      <c r="I33" s="33"/>
      <c r="J33" s="65"/>
    </row>
    <row r="34" spans="1:10" s="17" customFormat="1" ht="39.75" hidden="1" customHeight="1" x14ac:dyDescent="0.25">
      <c r="A34" s="2"/>
      <c r="B34" s="4" t="s">
        <v>250</v>
      </c>
      <c r="C34" s="5"/>
      <c r="D34" s="5"/>
      <c r="E34" s="2">
        <v>2782</v>
      </c>
      <c r="F34" s="2"/>
      <c r="G34" s="71">
        <v>4576</v>
      </c>
      <c r="H34" s="121"/>
      <c r="I34" s="33"/>
      <c r="J34" s="65"/>
    </row>
    <row r="35" spans="1:10" s="23" customFormat="1" ht="27.75" hidden="1" customHeight="1" x14ac:dyDescent="0.25">
      <c r="A35" s="2"/>
      <c r="B35" s="4" t="s">
        <v>285</v>
      </c>
      <c r="C35" s="5"/>
      <c r="D35" s="5"/>
      <c r="E35" s="2">
        <v>7540</v>
      </c>
      <c r="F35" s="2"/>
      <c r="G35" s="71">
        <v>10893</v>
      </c>
      <c r="H35" s="121"/>
      <c r="I35" s="18"/>
      <c r="J35" s="67"/>
    </row>
    <row r="36" spans="1:10" ht="15" customHeight="1" x14ac:dyDescent="0.25">
      <c r="A36" s="251" t="s">
        <v>73</v>
      </c>
      <c r="B36" s="252"/>
      <c r="C36" s="252"/>
      <c r="D36" s="252"/>
      <c r="E36" s="252"/>
      <c r="F36" s="252"/>
      <c r="G36" s="252"/>
      <c r="H36" s="253"/>
    </row>
    <row r="37" spans="1:10" ht="18.75" customHeight="1" x14ac:dyDescent="0.25">
      <c r="A37" s="255" t="s">
        <v>74</v>
      </c>
      <c r="B37" s="256"/>
      <c r="C37" s="256"/>
      <c r="D37" s="256"/>
      <c r="E37" s="256"/>
      <c r="F37" s="256"/>
      <c r="G37" s="256"/>
      <c r="H37" s="257"/>
    </row>
    <row r="38" spans="1:10" ht="85.5" customHeight="1" x14ac:dyDescent="0.25">
      <c r="A38" s="178">
        <v>9</v>
      </c>
      <c r="B38" s="12" t="s">
        <v>443</v>
      </c>
      <c r="C38" s="177" t="s">
        <v>8</v>
      </c>
      <c r="D38" s="91" t="s">
        <v>430</v>
      </c>
      <c r="E38" s="177">
        <v>49.6</v>
      </c>
      <c r="F38" s="32">
        <v>45</v>
      </c>
      <c r="G38" s="178">
        <v>53.8</v>
      </c>
      <c r="H38" s="114" t="s">
        <v>423</v>
      </c>
      <c r="I38" s="6" t="s">
        <v>393</v>
      </c>
      <c r="J38" s="55">
        <f t="shared" ref="J38" si="0">G38/F38</f>
        <v>1.1955555555555555</v>
      </c>
    </row>
    <row r="39" spans="1:10" s="17" customFormat="1" ht="12.75" hidden="1" customHeight="1" x14ac:dyDescent="0.25">
      <c r="A39" s="2"/>
      <c r="B39" s="5" t="s">
        <v>1</v>
      </c>
      <c r="C39" s="5"/>
      <c r="D39" s="5"/>
      <c r="E39" s="121"/>
      <c r="F39" s="2"/>
      <c r="G39" s="121"/>
      <c r="H39" s="2"/>
      <c r="I39" s="33"/>
      <c r="J39" s="65"/>
    </row>
    <row r="40" spans="1:10" s="17" customFormat="1" ht="46.5" hidden="1" customHeight="1" x14ac:dyDescent="0.25">
      <c r="A40" s="2"/>
      <c r="B40" s="4" t="s">
        <v>580</v>
      </c>
      <c r="C40" s="5"/>
      <c r="D40" s="5"/>
      <c r="E40" s="71">
        <v>1269</v>
      </c>
      <c r="F40" s="71"/>
      <c r="G40" s="71">
        <v>1067</v>
      </c>
      <c r="H40" s="2"/>
      <c r="I40" s="33"/>
      <c r="J40" s="65"/>
    </row>
    <row r="41" spans="1:10" s="17" customFormat="1" ht="58.5" hidden="1" customHeight="1" x14ac:dyDescent="0.25">
      <c r="A41" s="2"/>
      <c r="B41" s="4" t="s">
        <v>484</v>
      </c>
      <c r="C41" s="5"/>
      <c r="D41" s="5"/>
      <c r="E41" s="71">
        <v>630</v>
      </c>
      <c r="F41" s="71"/>
      <c r="G41" s="71">
        <v>574</v>
      </c>
      <c r="H41" s="2"/>
      <c r="I41" s="33"/>
      <c r="J41" s="65"/>
    </row>
    <row r="42" spans="1:10" ht="110.25" customHeight="1" x14ac:dyDescent="0.25">
      <c r="A42" s="178">
        <v>10</v>
      </c>
      <c r="B42" s="12" t="s">
        <v>288</v>
      </c>
      <c r="C42" s="177" t="s">
        <v>8</v>
      </c>
      <c r="D42" s="177" t="s">
        <v>452</v>
      </c>
      <c r="E42" s="177">
        <v>100</v>
      </c>
      <c r="F42" s="32">
        <v>98</v>
      </c>
      <c r="G42" s="177">
        <v>100</v>
      </c>
      <c r="H42" s="12" t="s">
        <v>425</v>
      </c>
      <c r="I42" s="6" t="s">
        <v>393</v>
      </c>
      <c r="J42" s="55">
        <f>G42/F42</f>
        <v>1.0204081632653061</v>
      </c>
    </row>
    <row r="43" spans="1:10" s="33" customFormat="1" ht="12.75" hidden="1" customHeight="1" x14ac:dyDescent="0.25">
      <c r="A43" s="2"/>
      <c r="B43" s="5" t="s">
        <v>1</v>
      </c>
      <c r="C43" s="5"/>
      <c r="D43" s="5"/>
      <c r="E43" s="2"/>
      <c r="F43" s="2"/>
      <c r="G43" s="2"/>
      <c r="H43" s="2"/>
      <c r="J43" s="56"/>
    </row>
    <row r="44" spans="1:10" s="33" customFormat="1" ht="48" hidden="1" x14ac:dyDescent="0.25">
      <c r="A44" s="2"/>
      <c r="B44" s="13" t="s">
        <v>256</v>
      </c>
      <c r="C44" s="5"/>
      <c r="D44" s="5"/>
      <c r="E44" s="2">
        <v>2635</v>
      </c>
      <c r="F44" s="2"/>
      <c r="G44" s="2">
        <v>3456</v>
      </c>
      <c r="H44" s="2"/>
      <c r="J44" s="56"/>
    </row>
    <row r="45" spans="1:10" s="17" customFormat="1" ht="24" hidden="1" x14ac:dyDescent="0.25">
      <c r="A45" s="2"/>
      <c r="B45" s="13" t="s">
        <v>391</v>
      </c>
      <c r="C45" s="5"/>
      <c r="D45" s="5"/>
      <c r="E45" s="2">
        <v>2635</v>
      </c>
      <c r="F45" s="2"/>
      <c r="G45" s="2">
        <v>3456</v>
      </c>
      <c r="H45" s="2"/>
      <c r="I45" s="33"/>
      <c r="J45" s="65"/>
    </row>
    <row r="46" spans="1:10" s="6" customFormat="1" ht="18.75" customHeight="1" x14ac:dyDescent="0.25">
      <c r="A46" s="255" t="s">
        <v>289</v>
      </c>
      <c r="B46" s="256"/>
      <c r="C46" s="256"/>
      <c r="D46" s="256"/>
      <c r="E46" s="256"/>
      <c r="F46" s="256"/>
      <c r="G46" s="256"/>
      <c r="H46" s="257"/>
      <c r="J46" s="55"/>
    </row>
    <row r="47" spans="1:10" s="6" customFormat="1" ht="78.75" customHeight="1" x14ac:dyDescent="0.25">
      <c r="A47" s="178">
        <v>11</v>
      </c>
      <c r="B47" s="8" t="s">
        <v>75</v>
      </c>
      <c r="C47" s="177" t="s">
        <v>8</v>
      </c>
      <c r="D47" s="177" t="s">
        <v>452</v>
      </c>
      <c r="E47" s="177">
        <v>0</v>
      </c>
      <c r="F47" s="32">
        <v>0</v>
      </c>
      <c r="G47" s="177">
        <v>0</v>
      </c>
      <c r="H47" s="12" t="s">
        <v>426</v>
      </c>
      <c r="I47" s="6" t="s">
        <v>393</v>
      </c>
      <c r="J47" s="55">
        <v>1</v>
      </c>
    </row>
    <row r="48" spans="1:10" s="17" customFormat="1" ht="13.5" hidden="1" customHeight="1" x14ac:dyDescent="0.25">
      <c r="A48" s="2"/>
      <c r="B48" s="5" t="s">
        <v>1</v>
      </c>
      <c r="C48" s="5"/>
      <c r="D48" s="5"/>
      <c r="E48" s="2"/>
      <c r="F48" s="9"/>
      <c r="G48" s="2"/>
      <c r="H48" s="88"/>
      <c r="I48" s="33"/>
      <c r="J48" s="65"/>
    </row>
    <row r="49" spans="1:10" s="17" customFormat="1" hidden="1" x14ac:dyDescent="0.25">
      <c r="A49" s="2"/>
      <c r="B49" s="7" t="s">
        <v>444</v>
      </c>
      <c r="C49" s="5"/>
      <c r="D49" s="5"/>
      <c r="E49" s="2">
        <v>0</v>
      </c>
      <c r="F49" s="9"/>
      <c r="G49" s="2">
        <v>0</v>
      </c>
      <c r="H49" s="2"/>
      <c r="I49" s="33"/>
      <c r="J49" s="65"/>
    </row>
    <row r="50" spans="1:10" s="17" customFormat="1" ht="16.5" hidden="1" customHeight="1" x14ac:dyDescent="0.25">
      <c r="A50" s="2"/>
      <c r="B50" s="7" t="s">
        <v>245</v>
      </c>
      <c r="C50" s="5"/>
      <c r="D50" s="5"/>
      <c r="E50" s="2">
        <v>259</v>
      </c>
      <c r="F50" s="9"/>
      <c r="G50" s="2">
        <v>234</v>
      </c>
      <c r="H50" s="2"/>
      <c r="I50" s="33"/>
      <c r="J50" s="65"/>
    </row>
    <row r="51" spans="1:10" s="6" customFormat="1" ht="68.25" customHeight="1" x14ac:dyDescent="0.25">
      <c r="A51" s="178">
        <v>12</v>
      </c>
      <c r="B51" s="10" t="s">
        <v>63</v>
      </c>
      <c r="C51" s="92" t="s">
        <v>247</v>
      </c>
      <c r="D51" s="177" t="s">
        <v>452</v>
      </c>
      <c r="E51" s="32">
        <v>5.4</v>
      </c>
      <c r="F51" s="32">
        <v>5.4</v>
      </c>
      <c r="G51" s="32">
        <v>5.4</v>
      </c>
      <c r="H51" s="12" t="s">
        <v>422</v>
      </c>
      <c r="I51" s="6" t="s">
        <v>393</v>
      </c>
      <c r="J51" s="55">
        <f>G51/F51</f>
        <v>1</v>
      </c>
    </row>
    <row r="52" spans="1:10" s="33" customFormat="1" ht="12" hidden="1" customHeight="1" x14ac:dyDescent="0.25">
      <c r="A52" s="2"/>
      <c r="B52" s="5" t="s">
        <v>1</v>
      </c>
      <c r="C52" s="5"/>
      <c r="D52" s="5"/>
      <c r="E52" s="2"/>
      <c r="F52" s="9"/>
      <c r="G52" s="2"/>
      <c r="H52" s="2"/>
      <c r="J52" s="56"/>
    </row>
    <row r="53" spans="1:10" s="17" customFormat="1" ht="59.25" hidden="1" customHeight="1" x14ac:dyDescent="0.25">
      <c r="A53" s="2"/>
      <c r="B53" s="7" t="s">
        <v>63</v>
      </c>
      <c r="C53" s="5"/>
      <c r="D53" s="5"/>
      <c r="E53" s="32">
        <v>5.4</v>
      </c>
      <c r="F53" s="16">
        <v>5.4</v>
      </c>
      <c r="G53" s="32">
        <v>5.4</v>
      </c>
      <c r="H53" s="2"/>
      <c r="I53" s="33"/>
      <c r="J53" s="65"/>
    </row>
    <row r="54" spans="1:10" ht="69.75" customHeight="1" x14ac:dyDescent="0.25">
      <c r="A54" s="178">
        <v>13</v>
      </c>
      <c r="B54" s="10" t="s">
        <v>565</v>
      </c>
      <c r="C54" s="177" t="s">
        <v>8</v>
      </c>
      <c r="D54" s="91" t="s">
        <v>431</v>
      </c>
      <c r="E54" s="177">
        <v>76.5</v>
      </c>
      <c r="F54" s="32">
        <f>-G54-AD54</f>
        <v>0</v>
      </c>
      <c r="G54" s="178">
        <v>0</v>
      </c>
      <c r="H54" s="8" t="s">
        <v>455</v>
      </c>
    </row>
    <row r="55" spans="1:10" s="17" customFormat="1" hidden="1" x14ac:dyDescent="0.25">
      <c r="A55" s="2"/>
      <c r="B55" s="5" t="s">
        <v>1</v>
      </c>
      <c r="C55" s="5"/>
      <c r="D55" s="5"/>
      <c r="E55" s="2"/>
      <c r="F55" s="9"/>
      <c r="G55" s="2"/>
      <c r="H55" s="2"/>
      <c r="I55" s="33"/>
      <c r="J55" s="65"/>
    </row>
    <row r="56" spans="1:10" s="17" customFormat="1" ht="60" hidden="1" x14ac:dyDescent="0.25">
      <c r="A56" s="2"/>
      <c r="B56" s="7" t="s">
        <v>248</v>
      </c>
      <c r="C56" s="5"/>
      <c r="D56" s="5"/>
      <c r="E56" s="9">
        <v>5033</v>
      </c>
      <c r="F56" s="9"/>
      <c r="G56" s="9">
        <v>4441</v>
      </c>
      <c r="H56" s="2"/>
      <c r="I56" s="33"/>
      <c r="J56" s="65"/>
    </row>
    <row r="57" spans="1:10" s="17" customFormat="1" hidden="1" x14ac:dyDescent="0.25">
      <c r="A57" s="2"/>
      <c r="B57" s="7" t="s">
        <v>246</v>
      </c>
      <c r="C57" s="5"/>
      <c r="D57" s="5"/>
      <c r="E57" s="2">
        <v>5793</v>
      </c>
      <c r="F57" s="9"/>
      <c r="G57" s="9">
        <v>5798</v>
      </c>
      <c r="H57" s="2"/>
      <c r="I57" s="33"/>
      <c r="J57" s="65"/>
    </row>
    <row r="58" spans="1:10" ht="93.75" customHeight="1" x14ac:dyDescent="0.25">
      <c r="A58" s="178">
        <v>14</v>
      </c>
      <c r="B58" s="10" t="s">
        <v>76</v>
      </c>
      <c r="C58" s="177" t="s">
        <v>9</v>
      </c>
      <c r="D58" s="91" t="s">
        <v>430</v>
      </c>
      <c r="E58" s="178">
        <v>9</v>
      </c>
      <c r="F58" s="177">
        <v>10</v>
      </c>
      <c r="G58" s="178">
        <v>10</v>
      </c>
      <c r="H58" s="8" t="s">
        <v>422</v>
      </c>
      <c r="I58" s="6" t="s">
        <v>393</v>
      </c>
      <c r="J58" s="55">
        <f>G58/F58</f>
        <v>1</v>
      </c>
    </row>
    <row r="59" spans="1:10" s="17" customFormat="1" ht="12" hidden="1" customHeight="1" x14ac:dyDescent="0.25">
      <c r="A59" s="2"/>
      <c r="B59" s="5" t="s">
        <v>1</v>
      </c>
      <c r="C59" s="5"/>
      <c r="D59" s="5"/>
      <c r="E59" s="2"/>
      <c r="F59" s="9"/>
      <c r="G59" s="2"/>
      <c r="H59" s="2"/>
      <c r="I59" s="33"/>
      <c r="J59" s="65"/>
    </row>
    <row r="60" spans="1:10" s="17" customFormat="1" ht="94.5" hidden="1" customHeight="1" x14ac:dyDescent="0.25">
      <c r="A60" s="2"/>
      <c r="B60" s="7" t="s">
        <v>76</v>
      </c>
      <c r="C60" s="5"/>
      <c r="D60" s="5"/>
      <c r="E60" s="177">
        <v>8</v>
      </c>
      <c r="F60" s="9">
        <v>9</v>
      </c>
      <c r="G60" s="177">
        <v>9</v>
      </c>
      <c r="H60" s="2"/>
      <c r="I60" s="33"/>
      <c r="J60" s="65"/>
    </row>
    <row r="61" spans="1:10" ht="73.5" customHeight="1" x14ac:dyDescent="0.25">
      <c r="A61" s="178">
        <v>15</v>
      </c>
      <c r="B61" s="8" t="s">
        <v>77</v>
      </c>
      <c r="C61" s="177" t="s">
        <v>8</v>
      </c>
      <c r="D61" s="91" t="s">
        <v>430</v>
      </c>
      <c r="E61" s="11">
        <v>61.4</v>
      </c>
      <c r="F61" s="32">
        <v>54.5</v>
      </c>
      <c r="G61" s="178">
        <v>61.8</v>
      </c>
      <c r="H61" s="12" t="s">
        <v>439</v>
      </c>
      <c r="I61" s="6" t="s">
        <v>393</v>
      </c>
      <c r="J61" s="55">
        <f>G61/F61</f>
        <v>1.1339449541284403</v>
      </c>
    </row>
    <row r="62" spans="1:10" s="17" customFormat="1" ht="12" hidden="1" customHeight="1" x14ac:dyDescent="0.25">
      <c r="A62" s="2"/>
      <c r="B62" s="5" t="s">
        <v>1</v>
      </c>
      <c r="C62" s="5"/>
      <c r="D62" s="5"/>
      <c r="E62" s="2"/>
      <c r="F62" s="9"/>
      <c r="G62" s="2"/>
      <c r="H62" s="2"/>
      <c r="I62" s="33"/>
      <c r="J62" s="65"/>
    </row>
    <row r="63" spans="1:10" s="17" customFormat="1" ht="36" hidden="1" x14ac:dyDescent="0.25">
      <c r="A63" s="2"/>
      <c r="B63" s="4" t="s">
        <v>236</v>
      </c>
      <c r="C63" s="5"/>
      <c r="D63" s="5"/>
      <c r="E63" s="71">
        <v>5811</v>
      </c>
      <c r="F63" s="9"/>
      <c r="G63" s="2">
        <v>5757</v>
      </c>
      <c r="H63" s="2"/>
      <c r="I63" s="33"/>
      <c r="J63" s="65"/>
    </row>
    <row r="64" spans="1:10" s="17" customFormat="1" ht="60" hidden="1" x14ac:dyDescent="0.25">
      <c r="A64" s="2"/>
      <c r="B64" s="4" t="s">
        <v>235</v>
      </c>
      <c r="C64" s="5"/>
      <c r="D64" s="5"/>
      <c r="E64" s="71">
        <v>3568</v>
      </c>
      <c r="F64" s="9"/>
      <c r="G64" s="2">
        <v>3560</v>
      </c>
      <c r="H64" s="2"/>
      <c r="I64" s="33"/>
      <c r="J64" s="65"/>
    </row>
    <row r="65" spans="1:11" ht="81" customHeight="1" x14ac:dyDescent="0.25">
      <c r="A65" s="178">
        <v>16</v>
      </c>
      <c r="B65" s="10" t="s">
        <v>78</v>
      </c>
      <c r="C65" s="177" t="s">
        <v>8</v>
      </c>
      <c r="D65" s="91" t="s">
        <v>430</v>
      </c>
      <c r="E65" s="177">
        <v>40</v>
      </c>
      <c r="F65" s="32">
        <v>45</v>
      </c>
      <c r="G65" s="64">
        <v>45</v>
      </c>
      <c r="H65" s="8" t="s">
        <v>422</v>
      </c>
      <c r="I65" s="6" t="s">
        <v>393</v>
      </c>
      <c r="J65" s="55">
        <f>G65/F65</f>
        <v>1</v>
      </c>
    </row>
    <row r="66" spans="1:11" s="17" customFormat="1" ht="12.75" hidden="1" customHeight="1" x14ac:dyDescent="0.25">
      <c r="A66" s="2"/>
      <c r="B66" s="5" t="s">
        <v>1</v>
      </c>
      <c r="C66" s="5"/>
      <c r="D66" s="5"/>
      <c r="E66" s="2"/>
      <c r="F66" s="9"/>
      <c r="G66" s="71"/>
      <c r="H66" s="2"/>
      <c r="I66" s="33"/>
      <c r="J66" s="65"/>
    </row>
    <row r="67" spans="1:11" s="17" customFormat="1" ht="36" hidden="1" x14ac:dyDescent="0.25">
      <c r="A67" s="2"/>
      <c r="B67" s="13" t="s">
        <v>486</v>
      </c>
      <c r="C67" s="4"/>
      <c r="D67" s="4"/>
      <c r="E67" s="71">
        <v>2339</v>
      </c>
      <c r="F67" s="9"/>
      <c r="G67" s="71">
        <v>2588</v>
      </c>
      <c r="H67" s="2"/>
      <c r="I67" s="33"/>
      <c r="J67" s="65"/>
    </row>
    <row r="68" spans="1:11" s="17" customFormat="1" ht="24" hidden="1" x14ac:dyDescent="0.25">
      <c r="A68" s="2"/>
      <c r="B68" s="7" t="s">
        <v>239</v>
      </c>
      <c r="C68" s="4"/>
      <c r="D68" s="4"/>
      <c r="E68" s="71">
        <v>5811</v>
      </c>
      <c r="F68" s="9"/>
      <c r="G68" s="71">
        <v>5757</v>
      </c>
      <c r="H68" s="2"/>
      <c r="I68" s="33"/>
      <c r="J68" s="65"/>
    </row>
    <row r="69" spans="1:11" ht="98.25" customHeight="1" x14ac:dyDescent="0.25">
      <c r="A69" s="178">
        <v>17</v>
      </c>
      <c r="B69" s="8" t="s">
        <v>445</v>
      </c>
      <c r="C69" s="177" t="s">
        <v>51</v>
      </c>
      <c r="D69" s="91" t="s">
        <v>430</v>
      </c>
      <c r="E69" s="177">
        <v>170</v>
      </c>
      <c r="F69" s="177">
        <v>180</v>
      </c>
      <c r="G69" s="71">
        <v>183</v>
      </c>
      <c r="H69" s="8" t="s">
        <v>487</v>
      </c>
      <c r="I69" s="6" t="s">
        <v>393</v>
      </c>
      <c r="J69" s="55">
        <f>G69/F69</f>
        <v>1.0166666666666666</v>
      </c>
    </row>
    <row r="70" spans="1:11" s="17" customFormat="1" ht="21.75" hidden="1" customHeight="1" x14ac:dyDescent="0.25">
      <c r="A70" s="2"/>
      <c r="B70" s="5" t="s">
        <v>1</v>
      </c>
      <c r="C70" s="5"/>
      <c r="D70" s="5"/>
      <c r="E70" s="123"/>
      <c r="F70" s="9"/>
      <c r="G70" s="2"/>
      <c r="H70" s="2"/>
      <c r="I70" s="33"/>
      <c r="J70" s="65"/>
    </row>
    <row r="71" spans="1:11" s="17" customFormat="1" ht="66" hidden="1" customHeight="1" x14ac:dyDescent="0.25">
      <c r="A71" s="2"/>
      <c r="B71" s="124" t="s">
        <v>240</v>
      </c>
      <c r="C71" s="5"/>
      <c r="D71" s="5"/>
      <c r="E71" s="125">
        <v>170</v>
      </c>
      <c r="F71" s="9">
        <v>180</v>
      </c>
      <c r="G71" s="71">
        <v>183</v>
      </c>
      <c r="H71" s="8"/>
      <c r="I71" s="33"/>
      <c r="J71" s="65"/>
    </row>
    <row r="72" spans="1:11" ht="51.75" customHeight="1" x14ac:dyDescent="0.25">
      <c r="A72" s="178">
        <v>18</v>
      </c>
      <c r="B72" s="8" t="s">
        <v>446</v>
      </c>
      <c r="C72" s="177" t="s">
        <v>51</v>
      </c>
      <c r="D72" s="91" t="s">
        <v>430</v>
      </c>
      <c r="E72" s="14">
        <v>77</v>
      </c>
      <c r="F72" s="177">
        <v>65</v>
      </c>
      <c r="G72" s="178">
        <v>78</v>
      </c>
      <c r="H72" s="12" t="s">
        <v>439</v>
      </c>
      <c r="I72" s="6" t="s">
        <v>393</v>
      </c>
      <c r="J72" s="55">
        <f>G72/F72</f>
        <v>1.2</v>
      </c>
    </row>
    <row r="73" spans="1:11" s="17" customFormat="1" ht="15.75" hidden="1" customHeight="1" x14ac:dyDescent="0.25">
      <c r="A73" s="2"/>
      <c r="B73" s="5" t="s">
        <v>1</v>
      </c>
      <c r="C73" s="5"/>
      <c r="D73" s="5"/>
      <c r="E73" s="34"/>
      <c r="F73" s="9"/>
      <c r="G73" s="2"/>
      <c r="H73" s="2"/>
      <c r="I73" s="33"/>
      <c r="J73" s="65"/>
    </row>
    <row r="74" spans="1:11" s="17" customFormat="1" ht="54.75" hidden="1" customHeight="1" x14ac:dyDescent="0.25">
      <c r="A74" s="2"/>
      <c r="B74" s="4" t="s">
        <v>446</v>
      </c>
      <c r="C74" s="5"/>
      <c r="D74" s="5"/>
      <c r="E74" s="125">
        <v>77</v>
      </c>
      <c r="F74" s="9">
        <v>65</v>
      </c>
      <c r="G74" s="2">
        <v>78</v>
      </c>
      <c r="H74" s="2"/>
      <c r="I74" s="33"/>
      <c r="J74" s="65"/>
    </row>
    <row r="75" spans="1:11" ht="57" customHeight="1" x14ac:dyDescent="0.25">
      <c r="A75" s="178">
        <v>19</v>
      </c>
      <c r="B75" s="8" t="s">
        <v>79</v>
      </c>
      <c r="C75" s="177" t="s">
        <v>51</v>
      </c>
      <c r="D75" s="91" t="s">
        <v>431</v>
      </c>
      <c r="E75" s="160">
        <v>292</v>
      </c>
      <c r="F75" s="69">
        <v>230</v>
      </c>
      <c r="G75" s="64">
        <v>276</v>
      </c>
      <c r="H75" s="161" t="s">
        <v>447</v>
      </c>
      <c r="I75" s="162" t="s">
        <v>393</v>
      </c>
      <c r="J75" s="163">
        <f>G75/F75</f>
        <v>1.2</v>
      </c>
      <c r="K75" s="164"/>
    </row>
    <row r="76" spans="1:11" s="17" customFormat="1" ht="15.75" hidden="1" customHeight="1" x14ac:dyDescent="0.25">
      <c r="A76" s="2"/>
      <c r="B76" s="5" t="s">
        <v>1</v>
      </c>
      <c r="C76" s="5"/>
      <c r="D76" s="5"/>
      <c r="E76" s="34"/>
      <c r="F76" s="9"/>
      <c r="G76" s="34"/>
      <c r="H76" s="2"/>
      <c r="I76" s="33"/>
      <c r="J76" s="65"/>
    </row>
    <row r="77" spans="1:11" s="17" customFormat="1" ht="57" hidden="1" customHeight="1" x14ac:dyDescent="0.25">
      <c r="A77" s="2"/>
      <c r="B77" s="4" t="s">
        <v>79</v>
      </c>
      <c r="C77" s="5"/>
      <c r="D77" s="5"/>
      <c r="E77" s="125">
        <v>292</v>
      </c>
      <c r="F77" s="9">
        <v>230</v>
      </c>
      <c r="G77" s="125">
        <v>348</v>
      </c>
      <c r="H77" s="2"/>
      <c r="I77" s="33"/>
      <c r="J77" s="65"/>
    </row>
    <row r="78" spans="1:11" s="17" customFormat="1" ht="77.25" customHeight="1" x14ac:dyDescent="0.25">
      <c r="A78" s="178">
        <v>20</v>
      </c>
      <c r="B78" s="8" t="s">
        <v>278</v>
      </c>
      <c r="C78" s="177" t="s">
        <v>279</v>
      </c>
      <c r="D78" s="91" t="s">
        <v>430</v>
      </c>
      <c r="E78" s="14">
        <v>5.5E-2</v>
      </c>
      <c r="F78" s="177">
        <v>0.12</v>
      </c>
      <c r="G78" s="178">
        <v>0.12</v>
      </c>
      <c r="H78" s="8" t="s">
        <v>422</v>
      </c>
      <c r="I78" s="33" t="s">
        <v>393</v>
      </c>
      <c r="J78" s="55">
        <f>G78/F78</f>
        <v>1</v>
      </c>
    </row>
    <row r="79" spans="1:11" s="17" customFormat="1" hidden="1" x14ac:dyDescent="0.25">
      <c r="A79" s="2"/>
      <c r="B79" s="5" t="s">
        <v>1</v>
      </c>
      <c r="C79" s="5"/>
      <c r="D79" s="5"/>
      <c r="E79" s="34"/>
      <c r="F79" s="9"/>
      <c r="G79" s="34"/>
      <c r="H79" s="2"/>
      <c r="I79" s="33"/>
      <c r="J79" s="65"/>
    </row>
    <row r="80" spans="1:11" s="17" customFormat="1" hidden="1" x14ac:dyDescent="0.25">
      <c r="A80" s="2"/>
      <c r="B80" s="5"/>
      <c r="C80" s="5"/>
      <c r="D80" s="5"/>
      <c r="E80" s="34"/>
      <c r="F80" s="9"/>
      <c r="G80" s="34"/>
      <c r="H80" s="2"/>
      <c r="I80" s="33"/>
      <c r="J80" s="65"/>
    </row>
    <row r="81" spans="1:10" s="17" customFormat="1" hidden="1" x14ac:dyDescent="0.25">
      <c r="A81" s="2"/>
      <c r="B81" s="4"/>
      <c r="C81" s="5"/>
      <c r="D81" s="5"/>
      <c r="E81" s="125"/>
      <c r="F81" s="9"/>
      <c r="G81" s="125"/>
      <c r="H81" s="2"/>
      <c r="I81" s="33"/>
      <c r="J81" s="65"/>
    </row>
    <row r="82" spans="1:10" ht="15" customHeight="1" x14ac:dyDescent="0.25">
      <c r="A82" s="255" t="s">
        <v>80</v>
      </c>
      <c r="B82" s="256"/>
      <c r="C82" s="256"/>
      <c r="D82" s="256"/>
      <c r="E82" s="256"/>
      <c r="F82" s="256"/>
      <c r="G82" s="256"/>
      <c r="H82" s="257"/>
    </row>
    <row r="83" spans="1:10" ht="205.5" customHeight="1" x14ac:dyDescent="0.25">
      <c r="A83" s="178">
        <v>21</v>
      </c>
      <c r="B83" s="8" t="s">
        <v>448</v>
      </c>
      <c r="C83" s="177" t="s">
        <v>8</v>
      </c>
      <c r="D83" s="91" t="s">
        <v>430</v>
      </c>
      <c r="E83" s="178">
        <v>94.3</v>
      </c>
      <c r="F83" s="178">
        <v>96.5</v>
      </c>
      <c r="G83" s="178">
        <v>95.1</v>
      </c>
      <c r="H83" s="12" t="s">
        <v>478</v>
      </c>
      <c r="I83" s="6" t="s">
        <v>392</v>
      </c>
      <c r="J83" s="55">
        <f t="shared" ref="J83" si="1">G83/F83</f>
        <v>0.9854922279792746</v>
      </c>
    </row>
    <row r="84" spans="1:10" s="17" customFormat="1" ht="17.25" hidden="1" customHeight="1" x14ac:dyDescent="0.25">
      <c r="A84" s="2"/>
      <c r="B84" s="5" t="s">
        <v>1</v>
      </c>
      <c r="C84" s="5"/>
      <c r="D84" s="5"/>
      <c r="E84" s="2"/>
      <c r="F84" s="2"/>
      <c r="G84" s="2"/>
      <c r="H84" s="12"/>
      <c r="I84" s="33"/>
      <c r="J84" s="65"/>
    </row>
    <row r="85" spans="1:10" s="17" customFormat="1" ht="28.5" hidden="1" customHeight="1" x14ac:dyDescent="0.25">
      <c r="A85" s="2"/>
      <c r="B85" s="4" t="s">
        <v>243</v>
      </c>
      <c r="C85" s="5"/>
      <c r="D85" s="5"/>
      <c r="E85" s="2">
        <v>5467</v>
      </c>
      <c r="F85" s="88"/>
      <c r="G85" s="2"/>
      <c r="H85" s="12"/>
      <c r="I85" s="33"/>
      <c r="J85" s="65"/>
    </row>
    <row r="86" spans="1:10" s="17" customFormat="1" ht="21" hidden="1" customHeight="1" x14ac:dyDescent="0.25">
      <c r="A86" s="2"/>
      <c r="B86" s="4" t="s">
        <v>244</v>
      </c>
      <c r="C86" s="5"/>
      <c r="D86" s="5"/>
      <c r="E86" s="2">
        <v>5798</v>
      </c>
      <c r="F86" s="88"/>
      <c r="G86" s="2"/>
      <c r="H86" s="12"/>
      <c r="I86" s="33"/>
      <c r="J86" s="65"/>
    </row>
    <row r="87" spans="1:10" ht="66.75" customHeight="1" x14ac:dyDescent="0.25">
      <c r="A87" s="178">
        <v>22</v>
      </c>
      <c r="B87" s="8" t="s">
        <v>449</v>
      </c>
      <c r="C87" s="177" t="s">
        <v>8</v>
      </c>
      <c r="D87" s="177" t="s">
        <v>452</v>
      </c>
      <c r="E87" s="57">
        <v>60</v>
      </c>
      <c r="F87" s="32">
        <v>60</v>
      </c>
      <c r="G87" s="178">
        <v>60</v>
      </c>
      <c r="H87" s="8" t="s">
        <v>422</v>
      </c>
      <c r="I87" s="6" t="s">
        <v>393</v>
      </c>
      <c r="J87" s="55">
        <f>G87/F87</f>
        <v>1</v>
      </c>
    </row>
    <row r="88" spans="1:10" s="17" customFormat="1" ht="21" hidden="1" customHeight="1" x14ac:dyDescent="0.25">
      <c r="A88" s="2"/>
      <c r="B88" s="5" t="s">
        <v>1</v>
      </c>
      <c r="C88" s="5"/>
      <c r="D88" s="5"/>
      <c r="E88" s="2"/>
      <c r="F88" s="9"/>
      <c r="G88" s="2"/>
      <c r="H88" s="2"/>
      <c r="I88" s="33"/>
      <c r="J88" s="65"/>
    </row>
    <row r="89" spans="1:10" ht="65.25" customHeight="1" x14ac:dyDescent="0.25">
      <c r="A89" s="93" t="s">
        <v>343</v>
      </c>
      <c r="B89" s="12" t="s">
        <v>81</v>
      </c>
      <c r="C89" s="177" t="s">
        <v>9</v>
      </c>
      <c r="D89" s="91" t="s">
        <v>430</v>
      </c>
      <c r="E89" s="178">
        <v>9</v>
      </c>
      <c r="F89" s="22">
        <v>15</v>
      </c>
      <c r="G89" s="178">
        <v>15</v>
      </c>
      <c r="H89" s="8" t="s">
        <v>422</v>
      </c>
      <c r="I89" s="6" t="s">
        <v>393</v>
      </c>
      <c r="J89" s="55">
        <f>G89/F89</f>
        <v>1</v>
      </c>
    </row>
    <row r="90" spans="1:10" s="17" customFormat="1" hidden="1" x14ac:dyDescent="0.25">
      <c r="A90" s="2"/>
      <c r="B90" s="5" t="s">
        <v>1</v>
      </c>
      <c r="C90" s="5"/>
      <c r="D90" s="5"/>
      <c r="E90" s="2"/>
      <c r="F90" s="9"/>
      <c r="G90" s="2"/>
      <c r="H90" s="2"/>
      <c r="I90" s="33"/>
      <c r="J90" s="65"/>
    </row>
    <row r="91" spans="1:10" s="17" customFormat="1" ht="39" hidden="1" customHeight="1" x14ac:dyDescent="0.25">
      <c r="A91" s="2"/>
      <c r="B91" s="7" t="s">
        <v>257</v>
      </c>
      <c r="C91" s="5"/>
      <c r="D91" s="5"/>
      <c r="E91" s="2">
        <v>9</v>
      </c>
      <c r="F91" s="9">
        <v>9</v>
      </c>
      <c r="G91" s="2">
        <v>15</v>
      </c>
      <c r="H91" s="2"/>
      <c r="I91" s="33"/>
      <c r="J91" s="65"/>
    </row>
    <row r="92" spans="1:10" ht="78" customHeight="1" x14ac:dyDescent="0.25">
      <c r="A92" s="93" t="s">
        <v>84</v>
      </c>
      <c r="B92" s="12" t="s">
        <v>492</v>
      </c>
      <c r="C92" s="177" t="s">
        <v>9</v>
      </c>
      <c r="D92" s="91" t="s">
        <v>430</v>
      </c>
      <c r="E92" s="178">
        <v>12</v>
      </c>
      <c r="F92" s="22">
        <v>7</v>
      </c>
      <c r="G92" s="178">
        <v>13</v>
      </c>
      <c r="H92" s="8" t="s">
        <v>523</v>
      </c>
      <c r="I92" s="6" t="s">
        <v>393</v>
      </c>
      <c r="J92" s="55">
        <f>G92/F92</f>
        <v>1.8571428571428572</v>
      </c>
    </row>
    <row r="93" spans="1:10" s="17" customFormat="1" ht="15" hidden="1" customHeight="1" x14ac:dyDescent="0.25">
      <c r="A93" s="2"/>
      <c r="B93" s="5" t="s">
        <v>1</v>
      </c>
      <c r="C93" s="5"/>
      <c r="D93" s="5"/>
      <c r="E93" s="2"/>
      <c r="F93" s="9"/>
      <c r="G93" s="2"/>
      <c r="H93" s="2"/>
      <c r="I93" s="33"/>
      <c r="J93" s="65"/>
    </row>
    <row r="94" spans="1:10" s="17" customFormat="1" ht="105" hidden="1" customHeight="1" x14ac:dyDescent="0.25">
      <c r="A94" s="2"/>
      <c r="B94" s="7" t="s">
        <v>280</v>
      </c>
      <c r="C94" s="5"/>
      <c r="D94" s="5"/>
      <c r="E94" s="2">
        <v>12</v>
      </c>
      <c r="F94" s="9">
        <v>12</v>
      </c>
      <c r="G94" s="2">
        <v>13</v>
      </c>
      <c r="H94" s="2"/>
      <c r="I94" s="33"/>
      <c r="J94" s="65"/>
    </row>
    <row r="95" spans="1:10" ht="24" x14ac:dyDescent="0.25">
      <c r="A95" s="178">
        <v>25</v>
      </c>
      <c r="B95" s="12" t="s">
        <v>261</v>
      </c>
      <c r="C95" s="177" t="s">
        <v>8</v>
      </c>
      <c r="D95" s="166" t="s">
        <v>430</v>
      </c>
      <c r="E95" s="178">
        <v>40</v>
      </c>
      <c r="F95" s="26">
        <v>96.7</v>
      </c>
      <c r="G95" s="178">
        <v>96.7</v>
      </c>
      <c r="H95" s="12" t="s">
        <v>422</v>
      </c>
      <c r="I95" s="6" t="s">
        <v>393</v>
      </c>
      <c r="J95" s="55">
        <f>G95/F95</f>
        <v>1</v>
      </c>
    </row>
    <row r="96" spans="1:10" s="17" customFormat="1" hidden="1" x14ac:dyDescent="0.25">
      <c r="A96" s="2"/>
      <c r="B96" s="5" t="s">
        <v>1</v>
      </c>
      <c r="C96" s="5"/>
      <c r="D96" s="5"/>
      <c r="E96" s="2"/>
      <c r="F96" s="16"/>
      <c r="G96" s="2"/>
      <c r="H96" s="2"/>
      <c r="I96" s="33"/>
      <c r="J96" s="65"/>
    </row>
    <row r="97" spans="1:10" s="17" customFormat="1" ht="51.75" hidden="1" customHeight="1" x14ac:dyDescent="0.25">
      <c r="A97" s="2"/>
      <c r="B97" s="7" t="s">
        <v>450</v>
      </c>
      <c r="C97" s="5"/>
      <c r="D97" s="5"/>
      <c r="E97" s="71">
        <v>12</v>
      </c>
      <c r="F97" s="9">
        <v>29</v>
      </c>
      <c r="G97" s="2">
        <v>30</v>
      </c>
      <c r="H97" s="2"/>
      <c r="I97" s="33"/>
      <c r="J97" s="65"/>
    </row>
    <row r="98" spans="1:10" s="17" customFormat="1" ht="24" hidden="1" customHeight="1" x14ac:dyDescent="0.25">
      <c r="A98" s="2"/>
      <c r="B98" s="7" t="s">
        <v>260</v>
      </c>
      <c r="C98" s="5"/>
      <c r="D98" s="5"/>
      <c r="E98" s="71">
        <v>30</v>
      </c>
      <c r="F98" s="9">
        <v>30</v>
      </c>
      <c r="G98" s="2">
        <v>30</v>
      </c>
      <c r="H98" s="2"/>
      <c r="I98" s="33"/>
      <c r="J98" s="65"/>
    </row>
    <row r="99" spans="1:10" ht="87.75" customHeight="1" x14ac:dyDescent="0.25">
      <c r="A99" s="178">
        <v>26</v>
      </c>
      <c r="B99" s="10" t="s">
        <v>262</v>
      </c>
      <c r="C99" s="177" t="s">
        <v>8</v>
      </c>
      <c r="D99" s="177" t="s">
        <v>452</v>
      </c>
      <c r="E99" s="57">
        <v>13.3</v>
      </c>
      <c r="F99" s="26">
        <v>26.7</v>
      </c>
      <c r="G99" s="178">
        <v>13.3</v>
      </c>
      <c r="H99" s="12" t="s">
        <v>554</v>
      </c>
      <c r="I99" s="6" t="s">
        <v>392</v>
      </c>
      <c r="J99" s="55">
        <f>G99/F99</f>
        <v>0.49812734082397009</v>
      </c>
    </row>
    <row r="100" spans="1:10" s="17" customFormat="1" hidden="1" x14ac:dyDescent="0.25">
      <c r="A100" s="2"/>
      <c r="B100" s="5" t="s">
        <v>1</v>
      </c>
      <c r="C100" s="5"/>
      <c r="D100" s="5"/>
      <c r="E100" s="2"/>
      <c r="F100" s="16"/>
      <c r="G100" s="2"/>
      <c r="H100" s="2"/>
      <c r="I100" s="33"/>
      <c r="J100" s="65"/>
    </row>
    <row r="101" spans="1:10" s="17" customFormat="1" ht="36" hidden="1" x14ac:dyDescent="0.25">
      <c r="A101" s="2"/>
      <c r="B101" s="7" t="s">
        <v>263</v>
      </c>
      <c r="C101" s="5"/>
      <c r="D101" s="5"/>
      <c r="E101" s="71">
        <v>4</v>
      </c>
      <c r="F101" s="9">
        <v>8</v>
      </c>
      <c r="G101" s="2">
        <v>4</v>
      </c>
      <c r="H101" s="2"/>
      <c r="I101" s="33"/>
      <c r="J101" s="65"/>
    </row>
    <row r="102" spans="1:10" s="17" customFormat="1" hidden="1" x14ac:dyDescent="0.25">
      <c r="A102" s="2"/>
      <c r="B102" s="7" t="s">
        <v>260</v>
      </c>
      <c r="C102" s="5"/>
      <c r="D102" s="5"/>
      <c r="E102" s="71">
        <v>30</v>
      </c>
      <c r="F102" s="9">
        <v>30</v>
      </c>
      <c r="G102" s="2">
        <v>30</v>
      </c>
      <c r="H102" s="2"/>
      <c r="I102" s="33"/>
      <c r="J102" s="65"/>
    </row>
    <row r="103" spans="1:10" ht="132" x14ac:dyDescent="0.25">
      <c r="A103" s="93" t="s">
        <v>344</v>
      </c>
      <c r="B103" s="10" t="s">
        <v>82</v>
      </c>
      <c r="C103" s="177" t="s">
        <v>9</v>
      </c>
      <c r="D103" s="91" t="s">
        <v>430</v>
      </c>
      <c r="E103" s="178">
        <v>2</v>
      </c>
      <c r="F103" s="22">
        <v>3</v>
      </c>
      <c r="G103" s="178">
        <v>15</v>
      </c>
      <c r="H103" s="8" t="s">
        <v>493</v>
      </c>
      <c r="I103" s="6" t="s">
        <v>393</v>
      </c>
      <c r="J103" s="55">
        <f>G103/F103</f>
        <v>5</v>
      </c>
    </row>
    <row r="104" spans="1:10" s="17" customFormat="1" hidden="1" x14ac:dyDescent="0.25">
      <c r="A104" s="94"/>
      <c r="B104" s="5" t="s">
        <v>1</v>
      </c>
      <c r="C104" s="5"/>
      <c r="D104" s="5"/>
      <c r="E104" s="2"/>
      <c r="F104" s="9"/>
      <c r="G104" s="2"/>
      <c r="H104" s="2"/>
      <c r="I104" s="33"/>
      <c r="J104" s="65"/>
    </row>
    <row r="105" spans="1:10" s="17" customFormat="1" ht="43.5" hidden="1" customHeight="1" x14ac:dyDescent="0.25">
      <c r="A105" s="94"/>
      <c r="B105" s="7" t="s">
        <v>258</v>
      </c>
      <c r="C105" s="5"/>
      <c r="D105" s="5"/>
      <c r="E105" s="2">
        <v>2</v>
      </c>
      <c r="F105" s="9">
        <v>2</v>
      </c>
      <c r="G105" s="2">
        <v>15</v>
      </c>
      <c r="H105" s="2"/>
      <c r="I105" s="33"/>
      <c r="J105" s="65"/>
    </row>
    <row r="106" spans="1:10" s="17" customFormat="1" ht="63" customHeight="1" x14ac:dyDescent="0.25">
      <c r="A106" s="94" t="s">
        <v>345</v>
      </c>
      <c r="B106" s="7" t="s">
        <v>282</v>
      </c>
      <c r="C106" s="177" t="s">
        <v>9</v>
      </c>
      <c r="D106" s="177" t="s">
        <v>452</v>
      </c>
      <c r="E106" s="2">
        <v>200</v>
      </c>
      <c r="F106" s="9">
        <f>-F1133</f>
        <v>0</v>
      </c>
      <c r="G106" s="178">
        <v>0</v>
      </c>
      <c r="H106" s="8" t="s">
        <v>422</v>
      </c>
      <c r="I106" s="6"/>
      <c r="J106" s="55"/>
    </row>
    <row r="107" spans="1:10" s="17" customFormat="1" hidden="1" x14ac:dyDescent="0.25">
      <c r="A107" s="94"/>
      <c r="B107" s="5" t="s">
        <v>1</v>
      </c>
      <c r="C107" s="5"/>
      <c r="D107" s="5"/>
      <c r="E107" s="2"/>
      <c r="F107" s="9"/>
      <c r="G107" s="2"/>
      <c r="H107" s="2"/>
      <c r="I107" s="33"/>
      <c r="J107" s="65"/>
    </row>
    <row r="108" spans="1:10" s="17" customFormat="1" ht="57" hidden="1" customHeight="1" x14ac:dyDescent="0.25">
      <c r="A108" s="94"/>
      <c r="B108" s="7" t="s">
        <v>282</v>
      </c>
      <c r="C108" s="5"/>
      <c r="D108" s="5"/>
      <c r="E108" s="2">
        <v>200</v>
      </c>
      <c r="F108" s="9">
        <v>0</v>
      </c>
      <c r="G108" s="2">
        <v>0</v>
      </c>
      <c r="H108" s="2"/>
      <c r="I108" s="33"/>
      <c r="J108" s="65"/>
    </row>
    <row r="109" spans="1:10" ht="72" x14ac:dyDescent="0.25">
      <c r="A109" s="93" t="s">
        <v>346</v>
      </c>
      <c r="B109" s="10" t="s">
        <v>83</v>
      </c>
      <c r="C109" s="177" t="s">
        <v>9</v>
      </c>
      <c r="D109" s="91" t="s">
        <v>431</v>
      </c>
      <c r="E109" s="178">
        <v>8</v>
      </c>
      <c r="F109" s="22" t="s">
        <v>85</v>
      </c>
      <c r="G109" s="178">
        <v>5</v>
      </c>
      <c r="H109" s="8" t="s">
        <v>643</v>
      </c>
      <c r="I109" s="6" t="s">
        <v>393</v>
      </c>
      <c r="J109" s="55">
        <f>5/1</f>
        <v>5</v>
      </c>
    </row>
    <row r="110" spans="1:10" s="17" customFormat="1" hidden="1" x14ac:dyDescent="0.25">
      <c r="A110" s="94"/>
      <c r="B110" s="5" t="s">
        <v>1</v>
      </c>
      <c r="C110" s="5"/>
      <c r="D110" s="5"/>
      <c r="E110" s="2"/>
      <c r="F110" s="9"/>
      <c r="G110" s="2"/>
      <c r="H110" s="2"/>
      <c r="I110" s="33"/>
      <c r="J110" s="65"/>
    </row>
    <row r="111" spans="1:10" s="17" customFormat="1" ht="29.25" hidden="1" customHeight="1" x14ac:dyDescent="0.25">
      <c r="A111" s="94"/>
      <c r="B111" s="7" t="s">
        <v>451</v>
      </c>
      <c r="C111" s="177"/>
      <c r="D111" s="177"/>
      <c r="E111" s="2">
        <v>8</v>
      </c>
      <c r="F111" s="9"/>
      <c r="G111" s="2"/>
      <c r="H111" s="2"/>
      <c r="I111" s="33"/>
      <c r="J111" s="65"/>
    </row>
    <row r="112" spans="1:10" ht="46.5" customHeight="1" x14ac:dyDescent="0.25">
      <c r="A112" s="93" t="s">
        <v>347</v>
      </c>
      <c r="B112" s="10" t="s">
        <v>272</v>
      </c>
      <c r="C112" s="177" t="s">
        <v>9</v>
      </c>
      <c r="D112" s="91" t="s">
        <v>431</v>
      </c>
      <c r="E112" s="178">
        <v>5</v>
      </c>
      <c r="F112" s="22">
        <v>3</v>
      </c>
      <c r="G112" s="178">
        <v>3</v>
      </c>
      <c r="H112" s="8" t="s">
        <v>422</v>
      </c>
      <c r="I112" s="6" t="s">
        <v>393</v>
      </c>
      <c r="J112" s="55">
        <f>G112/F112</f>
        <v>1</v>
      </c>
    </row>
    <row r="113" spans="1:10" s="17" customFormat="1" ht="19.5" hidden="1" customHeight="1" x14ac:dyDescent="0.25">
      <c r="A113" s="94"/>
      <c r="B113" s="7" t="s">
        <v>451</v>
      </c>
      <c r="C113" s="5"/>
      <c r="D113" s="5"/>
      <c r="E113" s="2">
        <v>5</v>
      </c>
      <c r="F113" s="9">
        <v>5</v>
      </c>
      <c r="G113" s="2"/>
      <c r="H113" s="2"/>
      <c r="I113" s="33"/>
      <c r="J113" s="65"/>
    </row>
    <row r="114" spans="1:10" ht="29.25" customHeight="1" x14ac:dyDescent="0.25">
      <c r="A114" s="93" t="s">
        <v>348</v>
      </c>
      <c r="B114" s="10" t="s">
        <v>273</v>
      </c>
      <c r="C114" s="177"/>
      <c r="D114" s="91" t="s">
        <v>431</v>
      </c>
      <c r="E114" s="178">
        <v>3</v>
      </c>
      <c r="F114" s="22">
        <v>2</v>
      </c>
      <c r="G114" s="178">
        <v>2</v>
      </c>
      <c r="H114" s="8" t="s">
        <v>422</v>
      </c>
      <c r="I114" s="6" t="s">
        <v>393</v>
      </c>
      <c r="J114" s="55">
        <f>G114/F114</f>
        <v>1</v>
      </c>
    </row>
    <row r="115" spans="1:10" s="17" customFormat="1" ht="29.25" hidden="1" customHeight="1" x14ac:dyDescent="0.25">
      <c r="A115" s="94"/>
      <c r="B115" s="7" t="s">
        <v>451</v>
      </c>
      <c r="C115" s="5"/>
      <c r="D115" s="5"/>
      <c r="E115" s="2">
        <v>2</v>
      </c>
      <c r="F115" s="9">
        <v>3</v>
      </c>
      <c r="G115" s="2">
        <v>3</v>
      </c>
      <c r="H115" s="2"/>
      <c r="I115" s="33"/>
      <c r="J115" s="65"/>
    </row>
    <row r="116" spans="1:10" s="30" customFormat="1" ht="15" customHeight="1" x14ac:dyDescent="0.25">
      <c r="A116" s="251" t="s">
        <v>86</v>
      </c>
      <c r="B116" s="252"/>
      <c r="C116" s="252"/>
      <c r="D116" s="252"/>
      <c r="E116" s="252"/>
      <c r="F116" s="252"/>
      <c r="G116" s="252"/>
      <c r="H116" s="253"/>
      <c r="I116" s="53"/>
      <c r="J116" s="55"/>
    </row>
    <row r="117" spans="1:10" ht="15.75" customHeight="1" x14ac:dyDescent="0.25">
      <c r="A117" s="255" t="s">
        <v>87</v>
      </c>
      <c r="B117" s="256"/>
      <c r="C117" s="256"/>
      <c r="D117" s="256"/>
      <c r="E117" s="256"/>
      <c r="F117" s="256"/>
      <c r="G117" s="256"/>
      <c r="H117" s="257"/>
    </row>
    <row r="118" spans="1:10" ht="48" customHeight="1" x14ac:dyDescent="0.25">
      <c r="A118" s="178">
        <v>32</v>
      </c>
      <c r="B118" s="8" t="s">
        <v>503</v>
      </c>
      <c r="C118" s="177" t="s">
        <v>51</v>
      </c>
      <c r="D118" s="91" t="s">
        <v>430</v>
      </c>
      <c r="E118" s="14">
        <v>2974</v>
      </c>
      <c r="F118" s="177">
        <v>2893</v>
      </c>
      <c r="G118" s="178">
        <v>3077</v>
      </c>
      <c r="H118" s="8" t="s">
        <v>471</v>
      </c>
      <c r="I118" s="6" t="s">
        <v>393</v>
      </c>
      <c r="J118" s="55">
        <f t="shared" ref="J118" si="2">G118/F118</f>
        <v>1.0636017974421017</v>
      </c>
    </row>
    <row r="119" spans="1:10" s="17" customFormat="1" ht="15.75" hidden="1" customHeight="1" x14ac:dyDescent="0.25">
      <c r="A119" s="2"/>
      <c r="B119" s="5" t="s">
        <v>1</v>
      </c>
      <c r="C119" s="5"/>
      <c r="D119" s="5"/>
      <c r="E119" s="2"/>
      <c r="F119" s="9"/>
      <c r="G119" s="2"/>
      <c r="H119" s="4"/>
      <c r="I119" s="33"/>
      <c r="J119" s="65"/>
    </row>
    <row r="120" spans="1:10" s="17" customFormat="1" ht="38.25" hidden="1" customHeight="1" x14ac:dyDescent="0.25">
      <c r="A120" s="2"/>
      <c r="B120" s="126" t="s">
        <v>242</v>
      </c>
      <c r="C120" s="5"/>
      <c r="D120" s="5"/>
      <c r="E120" s="2">
        <v>2974</v>
      </c>
      <c r="F120" s="9"/>
      <c r="G120" s="2">
        <v>3077</v>
      </c>
      <c r="H120" s="88"/>
      <c r="I120" s="33"/>
      <c r="J120" s="65"/>
    </row>
    <row r="121" spans="1:10" ht="72.75" customHeight="1" x14ac:dyDescent="0.25">
      <c r="A121" s="178">
        <v>33</v>
      </c>
      <c r="B121" s="8" t="s">
        <v>88</v>
      </c>
      <c r="C121" s="177" t="s">
        <v>51</v>
      </c>
      <c r="D121" s="91" t="s">
        <v>431</v>
      </c>
      <c r="E121" s="14">
        <v>761</v>
      </c>
      <c r="F121" s="14">
        <v>600</v>
      </c>
      <c r="G121" s="178">
        <v>667</v>
      </c>
      <c r="H121" s="105" t="s">
        <v>414</v>
      </c>
      <c r="I121" s="6" t="s">
        <v>393</v>
      </c>
      <c r="J121" s="55">
        <f>G121/F121</f>
        <v>1.1116666666666666</v>
      </c>
    </row>
    <row r="122" spans="1:10" s="17" customFormat="1" ht="18.75" hidden="1" customHeight="1" x14ac:dyDescent="0.25">
      <c r="A122" s="2"/>
      <c r="B122" s="5" t="s">
        <v>1</v>
      </c>
      <c r="C122" s="5"/>
      <c r="D122" s="5"/>
      <c r="E122" s="2"/>
      <c r="F122" s="9"/>
      <c r="G122" s="2"/>
      <c r="H122" s="88"/>
      <c r="I122" s="33"/>
      <c r="J122" s="65"/>
    </row>
    <row r="123" spans="1:10" ht="47.25" hidden="1" customHeight="1" x14ac:dyDescent="0.25">
      <c r="A123" s="178"/>
      <c r="B123" s="7" t="s">
        <v>241</v>
      </c>
      <c r="C123" s="177"/>
      <c r="D123" s="177"/>
      <c r="E123" s="127">
        <v>761</v>
      </c>
      <c r="F123" s="22">
        <v>600</v>
      </c>
      <c r="G123" s="178">
        <v>667</v>
      </c>
      <c r="H123" s="4"/>
      <c r="J123" s="66"/>
    </row>
    <row r="124" spans="1:10" ht="16.5" customHeight="1" x14ac:dyDescent="0.25">
      <c r="A124" s="255" t="s">
        <v>89</v>
      </c>
      <c r="B124" s="256"/>
      <c r="C124" s="256"/>
      <c r="D124" s="256"/>
      <c r="E124" s="256"/>
      <c r="F124" s="256"/>
      <c r="G124" s="256"/>
      <c r="H124" s="257"/>
    </row>
    <row r="125" spans="1:10" ht="93.75" customHeight="1" x14ac:dyDescent="0.25">
      <c r="A125" s="178">
        <v>34</v>
      </c>
      <c r="B125" s="10" t="s">
        <v>90</v>
      </c>
      <c r="C125" s="177" t="s">
        <v>51</v>
      </c>
      <c r="D125" s="91" t="s">
        <v>430</v>
      </c>
      <c r="E125" s="14">
        <v>146</v>
      </c>
      <c r="F125" s="22">
        <v>149</v>
      </c>
      <c r="G125" s="178">
        <v>238</v>
      </c>
      <c r="H125" s="105" t="s">
        <v>524</v>
      </c>
      <c r="I125" s="6" t="s">
        <v>393</v>
      </c>
      <c r="J125" s="55">
        <f t="shared" ref="J125" si="3">G125/F125</f>
        <v>1.5973154362416107</v>
      </c>
    </row>
    <row r="126" spans="1:10" s="17" customFormat="1" hidden="1" x14ac:dyDescent="0.25">
      <c r="A126" s="2"/>
      <c r="B126" s="5" t="s">
        <v>1</v>
      </c>
      <c r="C126" s="5"/>
      <c r="D126" s="5"/>
      <c r="E126" s="125"/>
      <c r="F126" s="9"/>
      <c r="G126" s="125"/>
      <c r="H126" s="4"/>
      <c r="I126" s="33"/>
      <c r="J126" s="65"/>
    </row>
    <row r="127" spans="1:10" s="17" customFormat="1" ht="30" hidden="1" customHeight="1" x14ac:dyDescent="0.25">
      <c r="A127" s="2"/>
      <c r="B127" s="7" t="s">
        <v>555</v>
      </c>
      <c r="C127" s="5"/>
      <c r="D127" s="5"/>
      <c r="E127" s="127">
        <v>146</v>
      </c>
      <c r="F127" s="9">
        <v>149</v>
      </c>
      <c r="G127" s="127">
        <v>238</v>
      </c>
      <c r="H127" s="4"/>
      <c r="I127" s="33"/>
      <c r="J127" s="65"/>
    </row>
    <row r="128" spans="1:10" s="30" customFormat="1" ht="18" customHeight="1" x14ac:dyDescent="0.25">
      <c r="A128" s="251" t="s">
        <v>91</v>
      </c>
      <c r="B128" s="252"/>
      <c r="C128" s="252"/>
      <c r="D128" s="252"/>
      <c r="E128" s="252"/>
      <c r="F128" s="252"/>
      <c r="G128" s="252"/>
      <c r="H128" s="253"/>
      <c r="I128" s="53"/>
      <c r="J128" s="55"/>
    </row>
    <row r="129" spans="1:10" ht="16.5" customHeight="1" x14ac:dyDescent="0.25">
      <c r="A129" s="255" t="s">
        <v>92</v>
      </c>
      <c r="B129" s="256"/>
      <c r="C129" s="256"/>
      <c r="D129" s="256"/>
      <c r="E129" s="256"/>
      <c r="F129" s="256"/>
      <c r="G129" s="256"/>
      <c r="H129" s="257"/>
    </row>
    <row r="130" spans="1:10" ht="39" customHeight="1" x14ac:dyDescent="0.25">
      <c r="A130" s="178">
        <v>35</v>
      </c>
      <c r="B130" s="10" t="s">
        <v>462</v>
      </c>
      <c r="C130" s="177" t="s">
        <v>8</v>
      </c>
      <c r="D130" s="91" t="s">
        <v>430</v>
      </c>
      <c r="E130" s="178">
        <v>18</v>
      </c>
      <c r="F130" s="74">
        <v>19</v>
      </c>
      <c r="G130" s="178">
        <v>19</v>
      </c>
      <c r="H130" s="8" t="s">
        <v>422</v>
      </c>
      <c r="I130" s="6" t="s">
        <v>393</v>
      </c>
      <c r="J130" s="55">
        <f t="shared" ref="J130" si="4">G130/F130</f>
        <v>1</v>
      </c>
    </row>
    <row r="131" spans="1:10" s="17" customFormat="1" ht="20.25" hidden="1" customHeight="1" x14ac:dyDescent="0.25">
      <c r="A131" s="2"/>
      <c r="B131" s="5" t="s">
        <v>1</v>
      </c>
      <c r="C131" s="5"/>
      <c r="D131" s="5"/>
      <c r="E131" s="2"/>
      <c r="F131" s="9"/>
      <c r="G131" s="2"/>
      <c r="H131" s="88"/>
      <c r="I131" s="33"/>
      <c r="J131" s="65"/>
    </row>
    <row r="132" spans="1:10" s="17" customFormat="1" ht="48" hidden="1" x14ac:dyDescent="0.25">
      <c r="A132" s="2"/>
      <c r="B132" s="7" t="s">
        <v>581</v>
      </c>
      <c r="C132" s="5"/>
      <c r="D132" s="5"/>
      <c r="E132" s="72">
        <v>1972</v>
      </c>
      <c r="F132" s="9"/>
      <c r="G132" s="2">
        <v>2087</v>
      </c>
      <c r="H132" s="88"/>
      <c r="I132" s="33"/>
      <c r="J132" s="65"/>
    </row>
    <row r="133" spans="1:10" s="17" customFormat="1" ht="32.25" hidden="1" customHeight="1" x14ac:dyDescent="0.25">
      <c r="A133" s="2"/>
      <c r="B133" s="7" t="s">
        <v>284</v>
      </c>
      <c r="C133" s="5"/>
      <c r="D133" s="5"/>
      <c r="E133" s="72">
        <v>10957</v>
      </c>
      <c r="F133" s="9"/>
      <c r="G133" s="2">
        <v>10893</v>
      </c>
      <c r="H133" s="4"/>
      <c r="I133" s="33"/>
      <c r="J133" s="65"/>
    </row>
    <row r="134" spans="1:10" ht="65.25" customHeight="1" x14ac:dyDescent="0.25">
      <c r="A134" s="178">
        <v>36</v>
      </c>
      <c r="B134" s="10" t="s">
        <v>461</v>
      </c>
      <c r="C134" s="177" t="s">
        <v>8</v>
      </c>
      <c r="D134" s="91" t="s">
        <v>430</v>
      </c>
      <c r="E134" s="107">
        <f>E136/E137*100</f>
        <v>4.298621885552615</v>
      </c>
      <c r="F134" s="32">
        <v>4.5</v>
      </c>
      <c r="G134" s="178">
        <v>4.5</v>
      </c>
      <c r="H134" s="8" t="s">
        <v>422</v>
      </c>
      <c r="I134" s="6" t="s">
        <v>393</v>
      </c>
      <c r="J134" s="55">
        <f>G134/F134</f>
        <v>1</v>
      </c>
    </row>
    <row r="135" spans="1:10" s="17" customFormat="1" ht="12.75" hidden="1" customHeight="1" x14ac:dyDescent="0.25">
      <c r="A135" s="2"/>
      <c r="B135" s="5" t="s">
        <v>1</v>
      </c>
      <c r="C135" s="5"/>
      <c r="D135" s="5"/>
      <c r="E135" s="2"/>
      <c r="F135" s="9"/>
      <c r="G135" s="2"/>
      <c r="H135" s="88"/>
      <c r="I135" s="33"/>
      <c r="J135" s="65"/>
    </row>
    <row r="136" spans="1:10" ht="60.75" hidden="1" customHeight="1" x14ac:dyDescent="0.25">
      <c r="A136" s="178"/>
      <c r="B136" s="4" t="s">
        <v>582</v>
      </c>
      <c r="C136" s="177"/>
      <c r="D136" s="177"/>
      <c r="E136" s="71">
        <v>471</v>
      </c>
      <c r="F136" s="22"/>
      <c r="G136" s="178">
        <v>491</v>
      </c>
      <c r="H136" s="88"/>
      <c r="J136" s="66"/>
    </row>
    <row r="137" spans="1:10" ht="27.75" hidden="1" customHeight="1" x14ac:dyDescent="0.25">
      <c r="A137" s="178"/>
      <c r="B137" s="4" t="s">
        <v>285</v>
      </c>
      <c r="C137" s="177"/>
      <c r="D137" s="177"/>
      <c r="E137" s="72">
        <v>10957</v>
      </c>
      <c r="F137" s="22"/>
      <c r="G137" s="2">
        <v>10893</v>
      </c>
      <c r="H137" s="8"/>
      <c r="J137" s="66"/>
    </row>
    <row r="138" spans="1:10" ht="64.5" customHeight="1" x14ac:dyDescent="0.25">
      <c r="A138" s="178">
        <v>37</v>
      </c>
      <c r="B138" s="8" t="s">
        <v>93</v>
      </c>
      <c r="C138" s="177" t="s">
        <v>51</v>
      </c>
      <c r="D138" s="91" t="s">
        <v>430</v>
      </c>
      <c r="E138" s="178">
        <v>870</v>
      </c>
      <c r="F138" s="178">
        <v>900</v>
      </c>
      <c r="G138" s="178">
        <v>900</v>
      </c>
      <c r="H138" s="8" t="s">
        <v>422</v>
      </c>
      <c r="I138" s="6" t="s">
        <v>393</v>
      </c>
      <c r="J138" s="55">
        <f t="shared" ref="J138:J141" si="5">G138/F138</f>
        <v>1</v>
      </c>
    </row>
    <row r="139" spans="1:10" ht="52.5" customHeight="1" x14ac:dyDescent="0.25">
      <c r="A139" s="178">
        <v>38</v>
      </c>
      <c r="B139" s="8" t="s">
        <v>457</v>
      </c>
      <c r="C139" s="177" t="s">
        <v>9</v>
      </c>
      <c r="D139" s="177" t="s">
        <v>452</v>
      </c>
      <c r="E139" s="178" t="s">
        <v>392</v>
      </c>
      <c r="F139" s="178">
        <v>2</v>
      </c>
      <c r="G139" s="178">
        <v>2</v>
      </c>
      <c r="H139" s="8" t="s">
        <v>422</v>
      </c>
      <c r="I139" s="6" t="s">
        <v>393</v>
      </c>
      <c r="J139" s="55">
        <f t="shared" si="5"/>
        <v>1</v>
      </c>
    </row>
    <row r="140" spans="1:10" ht="71.25" customHeight="1" x14ac:dyDescent="0.25">
      <c r="A140" s="178">
        <v>39</v>
      </c>
      <c r="B140" s="8" t="s">
        <v>459</v>
      </c>
      <c r="C140" s="177" t="s">
        <v>51</v>
      </c>
      <c r="D140" s="177" t="s">
        <v>452</v>
      </c>
      <c r="E140" s="178" t="s">
        <v>392</v>
      </c>
      <c r="F140" s="178">
        <v>130</v>
      </c>
      <c r="G140" s="178">
        <v>130</v>
      </c>
      <c r="H140" s="8" t="s">
        <v>422</v>
      </c>
      <c r="I140" s="6" t="s">
        <v>393</v>
      </c>
      <c r="J140" s="55">
        <f t="shared" si="5"/>
        <v>1</v>
      </c>
    </row>
    <row r="141" spans="1:10" ht="44.25" customHeight="1" x14ac:dyDescent="0.25">
      <c r="A141" s="178">
        <v>40</v>
      </c>
      <c r="B141" s="8" t="s">
        <v>458</v>
      </c>
      <c r="C141" s="178" t="s">
        <v>456</v>
      </c>
      <c r="D141" s="177" t="s">
        <v>452</v>
      </c>
      <c r="E141" s="178" t="s">
        <v>392</v>
      </c>
      <c r="F141" s="178">
        <v>828.5</v>
      </c>
      <c r="G141" s="178">
        <v>828.5</v>
      </c>
      <c r="H141" s="8" t="s">
        <v>422</v>
      </c>
      <c r="I141" s="6" t="s">
        <v>393</v>
      </c>
      <c r="J141" s="55">
        <f t="shared" si="5"/>
        <v>1</v>
      </c>
    </row>
    <row r="142" spans="1:10" s="17" customFormat="1" hidden="1" x14ac:dyDescent="0.25">
      <c r="A142" s="2"/>
      <c r="B142" s="5" t="s">
        <v>1</v>
      </c>
      <c r="C142" s="5"/>
      <c r="D142" s="5"/>
      <c r="E142" s="2"/>
      <c r="F142" s="2"/>
      <c r="G142" s="2"/>
      <c r="H142" s="88"/>
      <c r="I142" s="33"/>
      <c r="J142" s="65"/>
    </row>
    <row r="143" spans="1:10" s="17" customFormat="1" ht="42" hidden="1" customHeight="1" x14ac:dyDescent="0.25">
      <c r="A143" s="2"/>
      <c r="B143" s="4" t="s">
        <v>259</v>
      </c>
      <c r="C143" s="5"/>
      <c r="D143" s="5"/>
      <c r="E143" s="2">
        <v>870</v>
      </c>
      <c r="F143" s="2">
        <v>870</v>
      </c>
      <c r="G143" s="2">
        <v>873</v>
      </c>
      <c r="H143" s="88"/>
      <c r="I143" s="33"/>
      <c r="J143" s="65"/>
    </row>
    <row r="144" spans="1:10" ht="18.75" customHeight="1" x14ac:dyDescent="0.25">
      <c r="A144" s="255" t="s">
        <v>94</v>
      </c>
      <c r="B144" s="256"/>
      <c r="C144" s="256"/>
      <c r="D144" s="256"/>
      <c r="E144" s="256"/>
      <c r="F144" s="256"/>
      <c r="G144" s="256"/>
      <c r="H144" s="257"/>
    </row>
    <row r="145" spans="1:12" ht="57" customHeight="1" x14ac:dyDescent="0.25">
      <c r="A145" s="177">
        <v>41</v>
      </c>
      <c r="B145" s="10" t="s">
        <v>460</v>
      </c>
      <c r="C145" s="177" t="s">
        <v>8</v>
      </c>
      <c r="D145" s="91" t="s">
        <v>430</v>
      </c>
      <c r="E145" s="177">
        <v>27.5</v>
      </c>
      <c r="F145" s="32">
        <v>32.5</v>
      </c>
      <c r="G145" s="178">
        <v>32.5</v>
      </c>
      <c r="H145" s="8" t="s">
        <v>422</v>
      </c>
      <c r="I145" s="6" t="s">
        <v>393</v>
      </c>
      <c r="J145" s="55">
        <f t="shared" ref="J145" si="6">G145/F145</f>
        <v>1</v>
      </c>
    </row>
    <row r="146" spans="1:12" s="17" customFormat="1" ht="15" hidden="1" customHeight="1" x14ac:dyDescent="0.25">
      <c r="A146" s="5"/>
      <c r="B146" s="5" t="s">
        <v>1</v>
      </c>
      <c r="C146" s="5"/>
      <c r="D146" s="5"/>
      <c r="E146" s="5"/>
      <c r="F146" s="130"/>
      <c r="G146" s="5"/>
      <c r="H146" s="128"/>
      <c r="I146" s="33"/>
      <c r="J146" s="65"/>
    </row>
    <row r="147" spans="1:12" s="17" customFormat="1" ht="56.25" hidden="1" customHeight="1" x14ac:dyDescent="0.25">
      <c r="A147" s="2"/>
      <c r="B147" s="4" t="s">
        <v>583</v>
      </c>
      <c r="C147" s="5"/>
      <c r="D147" s="5"/>
      <c r="E147" s="9">
        <v>1696</v>
      </c>
      <c r="F147" s="130"/>
      <c r="G147" s="72">
        <v>3013</v>
      </c>
      <c r="H147" s="88"/>
      <c r="I147" s="33"/>
      <c r="J147" s="65"/>
    </row>
    <row r="148" spans="1:12" s="17" customFormat="1" ht="24" hidden="1" x14ac:dyDescent="0.25">
      <c r="A148" s="2"/>
      <c r="B148" s="4" t="s">
        <v>285</v>
      </c>
      <c r="C148" s="5"/>
      <c r="D148" s="5"/>
      <c r="E148" s="9">
        <v>7540</v>
      </c>
      <c r="F148" s="130"/>
      <c r="G148" s="72">
        <v>10957</v>
      </c>
      <c r="H148" s="4"/>
      <c r="I148" s="33"/>
      <c r="J148" s="65"/>
    </row>
    <row r="149" spans="1:12" ht="67.5" customHeight="1" x14ac:dyDescent="0.25">
      <c r="A149" s="177">
        <v>42</v>
      </c>
      <c r="B149" s="10" t="s">
        <v>491</v>
      </c>
      <c r="C149" s="177" t="s">
        <v>9</v>
      </c>
      <c r="D149" s="177" t="s">
        <v>452</v>
      </c>
      <c r="E149" s="178" t="s">
        <v>392</v>
      </c>
      <c r="F149" s="74">
        <v>7</v>
      </c>
      <c r="G149" s="178">
        <v>7</v>
      </c>
      <c r="H149" s="8" t="s">
        <v>422</v>
      </c>
      <c r="I149" s="6" t="s">
        <v>393</v>
      </c>
      <c r="J149" s="55">
        <f t="shared" ref="J149:J152" si="7">G149/F149</f>
        <v>1</v>
      </c>
    </row>
    <row r="150" spans="1:12" s="30" customFormat="1" ht="14.25" customHeight="1" x14ac:dyDescent="0.25">
      <c r="A150" s="251" t="s">
        <v>95</v>
      </c>
      <c r="B150" s="252"/>
      <c r="C150" s="252"/>
      <c r="D150" s="252"/>
      <c r="E150" s="252"/>
      <c r="F150" s="252"/>
      <c r="G150" s="252"/>
      <c r="H150" s="253"/>
      <c r="I150" s="53"/>
      <c r="J150" s="55"/>
    </row>
    <row r="151" spans="1:12" ht="15.75" customHeight="1" x14ac:dyDescent="0.25">
      <c r="A151" s="255" t="s">
        <v>96</v>
      </c>
      <c r="B151" s="256"/>
      <c r="C151" s="256"/>
      <c r="D151" s="256"/>
      <c r="E151" s="256"/>
      <c r="F151" s="256"/>
      <c r="G151" s="256"/>
      <c r="H151" s="257"/>
    </row>
    <row r="152" spans="1:12" ht="78" customHeight="1" x14ac:dyDescent="0.25">
      <c r="A152" s="178">
        <v>43</v>
      </c>
      <c r="B152" s="8" t="s">
        <v>97</v>
      </c>
      <c r="C152" s="177" t="s">
        <v>8</v>
      </c>
      <c r="D152" s="91" t="s">
        <v>430</v>
      </c>
      <c r="E152" s="178">
        <v>100.3</v>
      </c>
      <c r="F152" s="178">
        <v>99</v>
      </c>
      <c r="G152" s="178">
        <v>101.1</v>
      </c>
      <c r="H152" s="12" t="s">
        <v>442</v>
      </c>
      <c r="I152" s="6" t="s">
        <v>393</v>
      </c>
      <c r="J152" s="55">
        <f t="shared" si="7"/>
        <v>1.0212121212121212</v>
      </c>
    </row>
    <row r="153" spans="1:12" s="17" customFormat="1" hidden="1" x14ac:dyDescent="0.25">
      <c r="A153" s="2"/>
      <c r="B153" s="5" t="s">
        <v>1</v>
      </c>
      <c r="C153" s="5"/>
      <c r="D153" s="5"/>
      <c r="E153" s="2"/>
      <c r="F153" s="131"/>
      <c r="G153" s="2"/>
      <c r="H153" s="88"/>
      <c r="I153" s="33"/>
      <c r="J153" s="65"/>
    </row>
    <row r="154" spans="1:12" s="17" customFormat="1" ht="45.75" hidden="1" customHeight="1" x14ac:dyDescent="0.25">
      <c r="A154" s="2"/>
      <c r="B154" s="13" t="s">
        <v>98</v>
      </c>
      <c r="C154" s="5" t="s">
        <v>51</v>
      </c>
      <c r="D154" s="5"/>
      <c r="E154" s="9">
        <v>2493</v>
      </c>
      <c r="F154" s="131"/>
      <c r="G154" s="2">
        <v>2448</v>
      </c>
      <c r="H154" s="88"/>
      <c r="I154" s="33"/>
      <c r="J154" s="65"/>
      <c r="L154" s="135"/>
    </row>
    <row r="155" spans="1:12" s="17" customFormat="1" ht="54.75" hidden="1" customHeight="1" x14ac:dyDescent="0.25">
      <c r="A155" s="2"/>
      <c r="B155" s="7" t="s">
        <v>99</v>
      </c>
      <c r="C155" s="5" t="s">
        <v>51</v>
      </c>
      <c r="D155" s="5"/>
      <c r="E155" s="9">
        <v>2500</v>
      </c>
      <c r="F155" s="131"/>
      <c r="G155" s="2">
        <v>2476</v>
      </c>
      <c r="H155" s="88"/>
      <c r="I155" s="33"/>
      <c r="J155" s="65"/>
      <c r="L155" s="135"/>
    </row>
    <row r="156" spans="1:12" ht="72" customHeight="1" x14ac:dyDescent="0.25">
      <c r="A156" s="178">
        <v>44</v>
      </c>
      <c r="B156" s="10" t="s">
        <v>100</v>
      </c>
      <c r="C156" s="177" t="s">
        <v>51</v>
      </c>
      <c r="D156" s="91" t="s">
        <v>431</v>
      </c>
      <c r="E156" s="22">
        <v>2500</v>
      </c>
      <c r="F156" s="22">
        <v>2495</v>
      </c>
      <c r="G156" s="178">
        <v>2476</v>
      </c>
      <c r="H156" s="133" t="s">
        <v>494</v>
      </c>
      <c r="I156" s="6" t="s">
        <v>392</v>
      </c>
      <c r="J156" s="55">
        <f t="shared" ref="J156:J157" si="8">G156/F156</f>
        <v>0.99238476953907817</v>
      </c>
    </row>
    <row r="157" spans="1:12" ht="109.5" customHeight="1" x14ac:dyDescent="0.25">
      <c r="A157" s="178">
        <v>45</v>
      </c>
      <c r="B157" s="10" t="s">
        <v>101</v>
      </c>
      <c r="C157" s="177" t="s">
        <v>8</v>
      </c>
      <c r="D157" s="91" t="s">
        <v>431</v>
      </c>
      <c r="E157" s="26">
        <v>91.6</v>
      </c>
      <c r="F157" s="26">
        <v>90</v>
      </c>
      <c r="G157" s="178">
        <v>90.3</v>
      </c>
      <c r="H157" s="114" t="s">
        <v>564</v>
      </c>
      <c r="I157" s="33" t="s">
        <v>393</v>
      </c>
      <c r="J157" s="55">
        <f t="shared" si="8"/>
        <v>1.0033333333333334</v>
      </c>
    </row>
    <row r="158" spans="1:12" s="17" customFormat="1" ht="20.25" hidden="1" customHeight="1" x14ac:dyDescent="0.25">
      <c r="A158" s="2"/>
      <c r="B158" s="5" t="s">
        <v>1</v>
      </c>
      <c r="C158" s="5"/>
      <c r="D158" s="5"/>
      <c r="E158" s="9"/>
      <c r="F158" s="2"/>
      <c r="G158" s="2"/>
      <c r="H158" s="88"/>
      <c r="I158" s="33"/>
      <c r="J158" s="65"/>
    </row>
    <row r="159" spans="1:12" s="17" customFormat="1" ht="36" hidden="1" x14ac:dyDescent="0.25">
      <c r="A159" s="2"/>
      <c r="B159" s="13" t="s">
        <v>102</v>
      </c>
      <c r="C159" s="5"/>
      <c r="D159" s="5"/>
      <c r="E159" s="72">
        <v>5812</v>
      </c>
      <c r="F159" s="2"/>
      <c r="G159" s="2">
        <v>5757</v>
      </c>
      <c r="H159" s="88"/>
      <c r="I159" s="33"/>
      <c r="J159" s="65"/>
    </row>
    <row r="160" spans="1:12" s="17" customFormat="1" ht="36" hidden="1" x14ac:dyDescent="0.25">
      <c r="A160" s="2"/>
      <c r="B160" s="7" t="s">
        <v>103</v>
      </c>
      <c r="C160" s="5"/>
      <c r="D160" s="5"/>
      <c r="E160" s="72">
        <v>5327</v>
      </c>
      <c r="F160" s="2"/>
      <c r="G160" s="2">
        <v>5201</v>
      </c>
      <c r="H160" s="88"/>
      <c r="I160" s="33"/>
      <c r="J160" s="65"/>
    </row>
    <row r="161" spans="1:10" s="17" customFormat="1" ht="57" customHeight="1" x14ac:dyDescent="0.25">
      <c r="A161" s="178">
        <v>46</v>
      </c>
      <c r="B161" s="103" t="s">
        <v>463</v>
      </c>
      <c r="C161" s="104" t="s">
        <v>50</v>
      </c>
      <c r="D161" s="91" t="s">
        <v>430</v>
      </c>
      <c r="E161" s="178" t="s">
        <v>392</v>
      </c>
      <c r="F161" s="22">
        <v>70074</v>
      </c>
      <c r="G161" s="22">
        <v>70727</v>
      </c>
      <c r="H161" s="8" t="s">
        <v>495</v>
      </c>
      <c r="I161" s="33" t="s">
        <v>393</v>
      </c>
      <c r="J161" s="55">
        <f t="shared" ref="J161:J165" si="9">G161/F161</f>
        <v>1.0093187202100637</v>
      </c>
    </row>
    <row r="162" spans="1:10" s="17" customFormat="1" ht="53.25" customHeight="1" x14ac:dyDescent="0.25">
      <c r="A162" s="178">
        <v>47</v>
      </c>
      <c r="B162" s="103" t="s">
        <v>464</v>
      </c>
      <c r="C162" s="104" t="s">
        <v>50</v>
      </c>
      <c r="D162" s="91" t="s">
        <v>430</v>
      </c>
      <c r="E162" s="178" t="s">
        <v>392</v>
      </c>
      <c r="F162" s="22">
        <v>80749</v>
      </c>
      <c r="G162" s="22">
        <v>80844</v>
      </c>
      <c r="H162" s="8" t="s">
        <v>495</v>
      </c>
      <c r="I162" s="33" t="s">
        <v>393</v>
      </c>
      <c r="J162" s="55">
        <f t="shared" si="9"/>
        <v>1.001176485157711</v>
      </c>
    </row>
    <row r="163" spans="1:10" s="17" customFormat="1" ht="82.5" customHeight="1" x14ac:dyDescent="0.25">
      <c r="A163" s="178">
        <v>48</v>
      </c>
      <c r="B163" s="103" t="s">
        <v>465</v>
      </c>
      <c r="C163" s="104" t="s">
        <v>8</v>
      </c>
      <c r="D163" s="177" t="s">
        <v>452</v>
      </c>
      <c r="E163" s="178" t="s">
        <v>392</v>
      </c>
      <c r="F163" s="22" t="s">
        <v>467</v>
      </c>
      <c r="G163" s="178">
        <v>44.6</v>
      </c>
      <c r="H163" s="117" t="s">
        <v>496</v>
      </c>
      <c r="I163" s="33" t="s">
        <v>392</v>
      </c>
      <c r="J163" s="55">
        <v>0.95</v>
      </c>
    </row>
    <row r="164" spans="1:10" s="17" customFormat="1" ht="117" customHeight="1" x14ac:dyDescent="0.25">
      <c r="A164" s="178">
        <v>49</v>
      </c>
      <c r="B164" s="103" t="s">
        <v>466</v>
      </c>
      <c r="C164" s="104" t="s">
        <v>8</v>
      </c>
      <c r="D164" s="177" t="s">
        <v>452</v>
      </c>
      <c r="E164" s="178" t="s">
        <v>392</v>
      </c>
      <c r="F164" s="22">
        <v>100</v>
      </c>
      <c r="G164" s="178">
        <v>86</v>
      </c>
      <c r="H164" s="8" t="s">
        <v>497</v>
      </c>
      <c r="I164" s="33" t="s">
        <v>392</v>
      </c>
      <c r="J164" s="55">
        <f t="shared" si="9"/>
        <v>0.86</v>
      </c>
    </row>
    <row r="165" spans="1:10" ht="57.75" customHeight="1" x14ac:dyDescent="0.25">
      <c r="A165" s="178">
        <v>50</v>
      </c>
      <c r="B165" s="8" t="s">
        <v>104</v>
      </c>
      <c r="C165" s="177" t="s">
        <v>50</v>
      </c>
      <c r="D165" s="91" t="s">
        <v>430</v>
      </c>
      <c r="E165" s="22">
        <v>77765</v>
      </c>
      <c r="F165" s="22">
        <v>82170</v>
      </c>
      <c r="G165" s="22">
        <v>82239</v>
      </c>
      <c r="H165" s="8" t="s">
        <v>495</v>
      </c>
      <c r="I165" s="6" t="s">
        <v>393</v>
      </c>
      <c r="J165" s="55">
        <f t="shared" si="9"/>
        <v>1.0008397225264696</v>
      </c>
    </row>
    <row r="166" spans="1:10" s="17" customFormat="1" ht="17.25" hidden="1" customHeight="1" x14ac:dyDescent="0.25">
      <c r="A166" s="2"/>
      <c r="B166" s="5" t="s">
        <v>1</v>
      </c>
      <c r="C166" s="5"/>
      <c r="D166" s="5"/>
      <c r="E166" s="2"/>
      <c r="F166" s="2"/>
      <c r="G166" s="2"/>
      <c r="H166" s="88"/>
      <c r="I166" s="33"/>
      <c r="J166" s="65"/>
    </row>
    <row r="167" spans="1:10" s="17" customFormat="1" ht="67.5" hidden="1" customHeight="1" x14ac:dyDescent="0.25">
      <c r="A167" s="2"/>
      <c r="B167" s="13" t="s">
        <v>54</v>
      </c>
      <c r="C167" s="5" t="s">
        <v>53</v>
      </c>
      <c r="D167" s="5"/>
      <c r="E167" s="16">
        <v>115527.8</v>
      </c>
      <c r="F167" s="16">
        <v>128086.6</v>
      </c>
      <c r="G167" s="16">
        <v>121877.9</v>
      </c>
      <c r="H167" s="88"/>
      <c r="I167" s="33"/>
      <c r="J167" s="65"/>
    </row>
    <row r="168" spans="1:10" s="17" customFormat="1" ht="42.75" hidden="1" customHeight="1" x14ac:dyDescent="0.25">
      <c r="A168" s="2"/>
      <c r="B168" s="4" t="s">
        <v>52</v>
      </c>
      <c r="C168" s="5" t="s">
        <v>51</v>
      </c>
      <c r="D168" s="5"/>
      <c r="E168" s="2">
        <v>123.8</v>
      </c>
      <c r="F168" s="2">
        <v>129.9</v>
      </c>
      <c r="G168" s="2">
        <v>123.5</v>
      </c>
      <c r="H168" s="88"/>
      <c r="I168" s="33"/>
      <c r="J168" s="65"/>
    </row>
    <row r="169" spans="1:10" s="17" customFormat="1" ht="105.75" customHeight="1" x14ac:dyDescent="0.25">
      <c r="A169" s="178">
        <v>51</v>
      </c>
      <c r="B169" s="103" t="s">
        <v>468</v>
      </c>
      <c r="C169" s="104" t="s">
        <v>8</v>
      </c>
      <c r="D169" s="177" t="s">
        <v>452</v>
      </c>
      <c r="E169" s="178" t="s">
        <v>392</v>
      </c>
      <c r="F169" s="22" t="s">
        <v>467</v>
      </c>
      <c r="G169" s="178">
        <v>42.6</v>
      </c>
      <c r="H169" s="8" t="s">
        <v>498</v>
      </c>
      <c r="I169" s="33" t="s">
        <v>392</v>
      </c>
      <c r="J169" s="55">
        <v>0.97</v>
      </c>
    </row>
    <row r="170" spans="1:10" s="17" customFormat="1" ht="117.75" customHeight="1" x14ac:dyDescent="0.25">
      <c r="A170" s="178">
        <v>52</v>
      </c>
      <c r="B170" s="117" t="s">
        <v>469</v>
      </c>
      <c r="C170" s="104" t="s">
        <v>8</v>
      </c>
      <c r="D170" s="177" t="s">
        <v>452</v>
      </c>
      <c r="E170" s="178" t="s">
        <v>392</v>
      </c>
      <c r="F170" s="178">
        <v>100</v>
      </c>
      <c r="G170" s="178">
        <v>83</v>
      </c>
      <c r="H170" s="134" t="s">
        <v>499</v>
      </c>
      <c r="I170" s="33" t="s">
        <v>392</v>
      </c>
      <c r="J170" s="55">
        <f t="shared" ref="J170" si="10">G170/F170</f>
        <v>0.83</v>
      </c>
    </row>
    <row r="171" spans="1:10" ht="55.5" customHeight="1" x14ac:dyDescent="0.25">
      <c r="A171" s="178">
        <v>53</v>
      </c>
      <c r="B171" s="8" t="s">
        <v>57</v>
      </c>
      <c r="C171" s="177" t="s">
        <v>8</v>
      </c>
      <c r="D171" s="91" t="s">
        <v>430</v>
      </c>
      <c r="E171" s="64">
        <v>7</v>
      </c>
      <c r="F171" s="92" t="s">
        <v>470</v>
      </c>
      <c r="G171" s="92">
        <v>9</v>
      </c>
      <c r="H171" s="8" t="s">
        <v>422</v>
      </c>
      <c r="I171" s="6" t="s">
        <v>393</v>
      </c>
      <c r="J171" s="55">
        <f>G171/7</f>
        <v>1.2857142857142858</v>
      </c>
    </row>
    <row r="172" spans="1:10" s="17" customFormat="1" ht="16.5" hidden="1" customHeight="1" x14ac:dyDescent="0.25">
      <c r="A172" s="2"/>
      <c r="B172" s="5" t="s">
        <v>1</v>
      </c>
      <c r="C172" s="5"/>
      <c r="D172" s="5"/>
      <c r="E172" s="2"/>
      <c r="F172" s="109"/>
      <c r="G172" s="109"/>
      <c r="H172" s="129"/>
      <c r="I172" s="33"/>
      <c r="J172" s="65"/>
    </row>
    <row r="173" spans="1:10" s="17" customFormat="1" ht="52.5" hidden="1" customHeight="1" x14ac:dyDescent="0.25">
      <c r="A173" s="2"/>
      <c r="B173" s="4" t="s">
        <v>584</v>
      </c>
      <c r="C173" s="5"/>
      <c r="D173" s="5"/>
      <c r="E173" s="2">
        <v>8168</v>
      </c>
      <c r="F173" s="109"/>
      <c r="G173" s="110">
        <v>6737</v>
      </c>
      <c r="H173" s="129"/>
      <c r="I173" s="33"/>
      <c r="J173" s="65"/>
    </row>
    <row r="174" spans="1:10" s="17" customFormat="1" ht="57.75" hidden="1" customHeight="1" x14ac:dyDescent="0.25">
      <c r="A174" s="2"/>
      <c r="B174" s="4" t="s">
        <v>249</v>
      </c>
      <c r="C174" s="5"/>
      <c r="D174" s="5"/>
      <c r="E174" s="2">
        <v>1612</v>
      </c>
      <c r="F174" s="2"/>
      <c r="G174" s="71">
        <v>620</v>
      </c>
      <c r="H174" s="88"/>
      <c r="I174" s="33"/>
      <c r="J174" s="65"/>
    </row>
    <row r="175" spans="1:10" ht="81" customHeight="1" x14ac:dyDescent="0.25">
      <c r="A175" s="178">
        <v>54</v>
      </c>
      <c r="B175" s="8" t="s">
        <v>105</v>
      </c>
      <c r="C175" s="177" t="s">
        <v>8</v>
      </c>
      <c r="D175" s="177" t="s">
        <v>452</v>
      </c>
      <c r="E175" s="178">
        <v>100</v>
      </c>
      <c r="F175" s="178">
        <v>100</v>
      </c>
      <c r="G175" s="178">
        <v>100</v>
      </c>
      <c r="H175" s="8" t="s">
        <v>422</v>
      </c>
      <c r="I175" s="6" t="s">
        <v>393</v>
      </c>
      <c r="J175" s="55">
        <f>G175/F175</f>
        <v>1</v>
      </c>
    </row>
    <row r="176" spans="1:10" s="17" customFormat="1" ht="18" hidden="1" customHeight="1" x14ac:dyDescent="0.25">
      <c r="A176" s="2"/>
      <c r="B176" s="5" t="s">
        <v>1</v>
      </c>
      <c r="C176" s="5"/>
      <c r="D176" s="5"/>
      <c r="E176" s="2"/>
      <c r="F176" s="2"/>
      <c r="G176" s="2"/>
      <c r="H176" s="88"/>
      <c r="I176" s="33"/>
      <c r="J176" s="65"/>
    </row>
    <row r="177" spans="1:10" s="17" customFormat="1" ht="57.75" hidden="1" customHeight="1" x14ac:dyDescent="0.25">
      <c r="A177" s="2"/>
      <c r="B177" s="4" t="s">
        <v>106</v>
      </c>
      <c r="C177" s="5" t="s">
        <v>51</v>
      </c>
      <c r="D177" s="5"/>
      <c r="E177" s="2">
        <v>264</v>
      </c>
      <c r="F177" s="2">
        <v>264</v>
      </c>
      <c r="G177" s="2">
        <v>264</v>
      </c>
      <c r="H177" s="88"/>
      <c r="I177" s="33"/>
      <c r="J177" s="65"/>
    </row>
    <row r="178" spans="1:10" s="17" customFormat="1" ht="57" hidden="1" customHeight="1" x14ac:dyDescent="0.25">
      <c r="A178" s="2"/>
      <c r="B178" s="7" t="s">
        <v>107</v>
      </c>
      <c r="C178" s="5" t="s">
        <v>51</v>
      </c>
      <c r="D178" s="5"/>
      <c r="E178" s="2">
        <v>264</v>
      </c>
      <c r="F178" s="2">
        <v>264</v>
      </c>
      <c r="G178" s="2">
        <v>264</v>
      </c>
      <c r="H178" s="88"/>
      <c r="I178" s="33"/>
      <c r="J178" s="65"/>
    </row>
    <row r="179" spans="1:10" ht="70.5" customHeight="1" x14ac:dyDescent="0.25">
      <c r="A179" s="178">
        <v>55</v>
      </c>
      <c r="B179" s="8" t="s">
        <v>108</v>
      </c>
      <c r="C179" s="177" t="s">
        <v>51</v>
      </c>
      <c r="D179" s="91" t="s">
        <v>431</v>
      </c>
      <c r="E179" s="178">
        <v>264</v>
      </c>
      <c r="F179" s="178">
        <v>264</v>
      </c>
      <c r="G179" s="178">
        <v>261</v>
      </c>
      <c r="H179" s="8" t="s">
        <v>500</v>
      </c>
      <c r="I179" s="6" t="s">
        <v>392</v>
      </c>
      <c r="J179" s="55">
        <f t="shared" ref="J179:J180" si="11">G179/F179</f>
        <v>0.98863636363636365</v>
      </c>
    </row>
    <row r="180" spans="1:10" ht="85.5" customHeight="1" x14ac:dyDescent="0.25">
      <c r="A180" s="178">
        <v>56</v>
      </c>
      <c r="B180" s="8" t="s">
        <v>109</v>
      </c>
      <c r="C180" s="177" t="s">
        <v>8</v>
      </c>
      <c r="D180" s="91" t="s">
        <v>430</v>
      </c>
      <c r="E180" s="178">
        <v>100</v>
      </c>
      <c r="F180" s="178">
        <v>100</v>
      </c>
      <c r="G180" s="178">
        <v>101.1</v>
      </c>
      <c r="H180" s="12" t="s">
        <v>442</v>
      </c>
      <c r="I180" s="6" t="s">
        <v>393</v>
      </c>
      <c r="J180" s="55">
        <f t="shared" si="11"/>
        <v>1.0109999999999999</v>
      </c>
    </row>
    <row r="181" spans="1:10" s="17" customFormat="1" ht="18.75" hidden="1" customHeight="1" x14ac:dyDescent="0.25">
      <c r="A181" s="2"/>
      <c r="B181" s="5" t="s">
        <v>1</v>
      </c>
      <c r="C181" s="5"/>
      <c r="D181" s="5"/>
      <c r="E181" s="2"/>
      <c r="F181" s="2"/>
      <c r="G181" s="2"/>
      <c r="H181" s="88"/>
      <c r="I181" s="33"/>
      <c r="J181" s="65"/>
    </row>
    <row r="182" spans="1:10" s="17" customFormat="1" ht="51.75" hidden="1" customHeight="1" x14ac:dyDescent="0.25">
      <c r="A182" s="2"/>
      <c r="B182" s="4" t="s">
        <v>110</v>
      </c>
      <c r="C182" s="5" t="s">
        <v>51</v>
      </c>
      <c r="D182" s="5"/>
      <c r="E182" s="9">
        <v>2493</v>
      </c>
      <c r="F182" s="2"/>
      <c r="G182" s="2">
        <v>2448</v>
      </c>
      <c r="H182" s="88"/>
      <c r="I182" s="33"/>
      <c r="J182" s="65"/>
    </row>
    <row r="183" spans="1:10" s="17" customFormat="1" ht="60" hidden="1" customHeight="1" x14ac:dyDescent="0.25">
      <c r="A183" s="2"/>
      <c r="B183" s="7" t="s">
        <v>111</v>
      </c>
      <c r="C183" s="5" t="s">
        <v>51</v>
      </c>
      <c r="D183" s="5"/>
      <c r="E183" s="9">
        <v>2500</v>
      </c>
      <c r="F183" s="2"/>
      <c r="G183" s="2">
        <v>2476</v>
      </c>
      <c r="H183" s="88"/>
      <c r="I183" s="33"/>
      <c r="J183" s="65"/>
    </row>
    <row r="184" spans="1:10" x14ac:dyDescent="0.25">
      <c r="A184" s="255" t="s">
        <v>112</v>
      </c>
      <c r="B184" s="256"/>
      <c r="C184" s="256"/>
      <c r="D184" s="256"/>
      <c r="E184" s="256"/>
      <c r="F184" s="256"/>
      <c r="G184" s="256"/>
      <c r="H184" s="257"/>
    </row>
    <row r="185" spans="1:10" ht="55.5" customHeight="1" x14ac:dyDescent="0.25">
      <c r="A185" s="178">
        <v>57</v>
      </c>
      <c r="B185" s="8" t="s">
        <v>113</v>
      </c>
      <c r="C185" s="177" t="s">
        <v>8</v>
      </c>
      <c r="D185" s="177" t="s">
        <v>452</v>
      </c>
      <c r="E185" s="178">
        <v>100</v>
      </c>
      <c r="F185" s="178">
        <v>100</v>
      </c>
      <c r="G185" s="178">
        <v>100</v>
      </c>
      <c r="H185" s="179" t="s">
        <v>422</v>
      </c>
      <c r="I185" s="6" t="s">
        <v>393</v>
      </c>
      <c r="J185" s="55">
        <f t="shared" ref="J185" si="12">G185/F185</f>
        <v>1</v>
      </c>
    </row>
    <row r="186" spans="1:10" s="17" customFormat="1" x14ac:dyDescent="0.25">
      <c r="A186" s="18"/>
      <c r="B186" s="31"/>
      <c r="C186" s="25"/>
      <c r="D186" s="25"/>
      <c r="E186" s="18"/>
      <c r="F186" s="99"/>
      <c r="G186" s="132"/>
      <c r="H186" s="96"/>
      <c r="I186" s="33"/>
      <c r="J186" s="56"/>
    </row>
    <row r="187" spans="1:10" s="17" customFormat="1" x14ac:dyDescent="0.25">
      <c r="A187" s="18"/>
      <c r="B187" s="31"/>
      <c r="C187" s="25"/>
      <c r="D187" s="25"/>
      <c r="E187" s="18"/>
      <c r="F187" s="99"/>
      <c r="G187" s="132"/>
      <c r="H187" s="96"/>
      <c r="I187" s="33"/>
      <c r="J187" s="61"/>
    </row>
    <row r="188" spans="1:10" s="17" customFormat="1" x14ac:dyDescent="0.25">
      <c r="A188" s="18"/>
      <c r="B188" s="31"/>
      <c r="C188" s="25"/>
      <c r="D188" s="25"/>
      <c r="E188" s="18"/>
      <c r="F188" s="99"/>
      <c r="G188" s="132"/>
      <c r="H188" s="96"/>
      <c r="I188" s="33"/>
      <c r="J188" s="56"/>
    </row>
    <row r="189" spans="1:10" s="17" customFormat="1" x14ac:dyDescent="0.25">
      <c r="A189" s="18"/>
      <c r="C189" s="25"/>
      <c r="D189" s="25"/>
      <c r="E189" s="18"/>
      <c r="F189" s="99"/>
      <c r="G189" s="132"/>
      <c r="H189" s="96"/>
      <c r="I189" s="33"/>
      <c r="J189" s="56"/>
    </row>
    <row r="190" spans="1:10" x14ac:dyDescent="0.25">
      <c r="A190" s="28"/>
      <c r="F190" s="97"/>
      <c r="H190" s="97"/>
    </row>
    <row r="195" spans="1:4" x14ac:dyDescent="0.25">
      <c r="C195" s="29"/>
      <c r="D195" s="29"/>
    </row>
    <row r="196" spans="1:4" ht="9.75" customHeight="1" x14ac:dyDescent="0.25">
      <c r="C196" s="29"/>
      <c r="D196" s="29"/>
    </row>
    <row r="201" spans="1:4" x14ac:dyDescent="0.25">
      <c r="A201" s="19"/>
    </row>
    <row r="202" spans="1:4" x14ac:dyDescent="0.25">
      <c r="A202" s="19"/>
    </row>
    <row r="211" ht="21" customHeight="1" x14ac:dyDescent="0.25"/>
  </sheetData>
  <autoFilter ref="A6:P185">
    <filterColumn colId="0">
      <customFilters>
        <customFilter operator="notEqual" val=" "/>
      </customFilters>
    </filterColumn>
  </autoFilter>
  <mergeCells count="24">
    <mergeCell ref="A129:H129"/>
    <mergeCell ref="A144:H144"/>
    <mergeCell ref="A150:H150"/>
    <mergeCell ref="A151:H151"/>
    <mergeCell ref="A184:H184"/>
    <mergeCell ref="A128:H128"/>
    <mergeCell ref="J4:J6"/>
    <mergeCell ref="E5:E6"/>
    <mergeCell ref="F5:G5"/>
    <mergeCell ref="A8:H8"/>
    <mergeCell ref="A36:H36"/>
    <mergeCell ref="A37:H37"/>
    <mergeCell ref="A46:H46"/>
    <mergeCell ref="A82:H82"/>
    <mergeCell ref="A116:H116"/>
    <mergeCell ref="A117:H117"/>
    <mergeCell ref="A124:H124"/>
    <mergeCell ref="A2:H2"/>
    <mergeCell ref="A4:A6"/>
    <mergeCell ref="B4:B6"/>
    <mergeCell ref="C4:C6"/>
    <mergeCell ref="D4:D6"/>
    <mergeCell ref="E4:G4"/>
    <mergeCell ref="H4:H6"/>
  </mergeCells>
  <pageMargins left="0.59055118110236227" right="0.19685039370078741" top="0.55118110236220474" bottom="0.39370078740157483" header="0" footer="0"/>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12" zoomScale="75" zoomScaleNormal="75" workbookViewId="0">
      <selection activeCell="I16" sqref="I16"/>
    </sheetView>
  </sheetViews>
  <sheetFormatPr defaultColWidth="9.140625" defaultRowHeight="15" x14ac:dyDescent="0.25"/>
  <cols>
    <col min="1" max="1" width="6.28515625" style="75" customWidth="1"/>
    <col min="2" max="2" width="55.42578125" style="35" customWidth="1"/>
    <col min="3" max="3" width="23.5703125" style="35" customWidth="1"/>
    <col min="4" max="4" width="12.42578125" style="100" customWidth="1"/>
    <col min="5" max="5" width="12.28515625" style="100" customWidth="1"/>
    <col min="6" max="6" width="12.85546875" style="100" customWidth="1"/>
    <col min="7" max="7" width="12.42578125" style="100" customWidth="1"/>
    <col min="8" max="8" width="40" style="35" customWidth="1"/>
    <col min="9" max="9" width="111.42578125" style="100" customWidth="1"/>
    <col min="10" max="10" width="42.42578125" style="102" customWidth="1"/>
    <col min="11" max="22" width="9.140625" style="35" customWidth="1"/>
    <col min="23" max="23" width="9.5703125" style="35" bestFit="1" customWidth="1"/>
    <col min="24" max="24" width="12.85546875" style="35" customWidth="1"/>
    <col min="25" max="25" width="14" style="35" customWidth="1"/>
    <col min="26" max="16384" width="9.140625" style="35"/>
  </cols>
  <sheetData>
    <row r="1" spans="1:12" x14ac:dyDescent="0.25">
      <c r="D1" s="35"/>
      <c r="E1" s="35"/>
      <c r="F1" s="35"/>
      <c r="G1" s="35"/>
      <c r="I1" s="35"/>
      <c r="J1" s="180" t="s">
        <v>191</v>
      </c>
    </row>
    <row r="2" spans="1:12" x14ac:dyDescent="0.25">
      <c r="B2" s="258" t="s">
        <v>274</v>
      </c>
      <c r="C2" s="258"/>
      <c r="D2" s="258"/>
      <c r="E2" s="258"/>
      <c r="F2" s="258"/>
      <c r="G2" s="258"/>
      <c r="H2" s="258"/>
      <c r="I2" s="258"/>
      <c r="J2" s="258"/>
    </row>
    <row r="3" spans="1:12" x14ac:dyDescent="0.25">
      <c r="B3" s="258" t="s">
        <v>453</v>
      </c>
      <c r="C3" s="258"/>
      <c r="D3" s="258"/>
      <c r="E3" s="258"/>
      <c r="F3" s="258"/>
      <c r="G3" s="258"/>
      <c r="H3" s="258"/>
      <c r="I3" s="258"/>
      <c r="J3" s="258"/>
      <c r="L3" s="168"/>
    </row>
    <row r="4" spans="1:12" x14ac:dyDescent="0.25">
      <c r="B4" s="259"/>
      <c r="C4" s="259"/>
      <c r="D4" s="259"/>
      <c r="E4" s="259"/>
      <c r="F4" s="259"/>
      <c r="G4" s="259"/>
      <c r="H4" s="259"/>
      <c r="I4" s="259"/>
      <c r="J4" s="180"/>
    </row>
    <row r="5" spans="1:12" ht="33" customHeight="1" x14ac:dyDescent="0.25">
      <c r="A5" s="260" t="s">
        <v>0</v>
      </c>
      <c r="B5" s="261" t="s">
        <v>266</v>
      </c>
      <c r="C5" s="261" t="s">
        <v>293</v>
      </c>
      <c r="D5" s="261" t="s">
        <v>115</v>
      </c>
      <c r="E5" s="261"/>
      <c r="F5" s="261" t="s">
        <v>116</v>
      </c>
      <c r="G5" s="261"/>
      <c r="H5" s="262" t="s">
        <v>114</v>
      </c>
      <c r="I5" s="262"/>
      <c r="J5" s="263" t="s">
        <v>267</v>
      </c>
    </row>
    <row r="6" spans="1:12" ht="57" customHeight="1" x14ac:dyDescent="0.25">
      <c r="A6" s="260"/>
      <c r="B6" s="261"/>
      <c r="C6" s="261"/>
      <c r="D6" s="183" t="s">
        <v>119</v>
      </c>
      <c r="E6" s="183" t="s">
        <v>120</v>
      </c>
      <c r="F6" s="183" t="s">
        <v>119</v>
      </c>
      <c r="G6" s="183" t="s">
        <v>120</v>
      </c>
      <c r="H6" s="181" t="s">
        <v>117</v>
      </c>
      <c r="I6" s="183" t="s">
        <v>118</v>
      </c>
      <c r="J6" s="263"/>
    </row>
    <row r="7" spans="1:12" s="58" customFormat="1" x14ac:dyDescent="0.25">
      <c r="A7" s="182">
        <v>1</v>
      </c>
      <c r="B7" s="63">
        <v>2</v>
      </c>
      <c r="C7" s="63">
        <v>3</v>
      </c>
      <c r="D7" s="63">
        <v>4</v>
      </c>
      <c r="E7" s="63">
        <v>5</v>
      </c>
      <c r="F7" s="63">
        <v>6</v>
      </c>
      <c r="G7" s="63">
        <v>7</v>
      </c>
      <c r="H7" s="63">
        <v>8</v>
      </c>
      <c r="I7" s="63">
        <v>9</v>
      </c>
      <c r="J7" s="63">
        <v>10</v>
      </c>
    </row>
    <row r="8" spans="1:12" s="36" customFormat="1" ht="22.5" customHeight="1" x14ac:dyDescent="0.25">
      <c r="A8" s="264" t="s">
        <v>121</v>
      </c>
      <c r="B8" s="265"/>
      <c r="C8" s="265"/>
      <c r="D8" s="265"/>
      <c r="E8" s="265"/>
      <c r="F8" s="265"/>
      <c r="G8" s="265"/>
      <c r="H8" s="265"/>
      <c r="I8" s="265"/>
      <c r="J8" s="266"/>
    </row>
    <row r="9" spans="1:12" ht="107.25" customHeight="1" x14ac:dyDescent="0.25">
      <c r="A9" s="76" t="s">
        <v>586</v>
      </c>
      <c r="B9" s="77" t="s">
        <v>122</v>
      </c>
      <c r="C9" s="90" t="s">
        <v>489</v>
      </c>
      <c r="D9" s="106">
        <v>44927</v>
      </c>
      <c r="E9" s="106">
        <v>45291</v>
      </c>
      <c r="F9" s="106">
        <v>44927</v>
      </c>
      <c r="G9" s="106">
        <v>45291</v>
      </c>
      <c r="H9" s="89" t="s">
        <v>294</v>
      </c>
      <c r="I9" s="89" t="s">
        <v>536</v>
      </c>
      <c r="J9" s="60" t="s">
        <v>438</v>
      </c>
    </row>
    <row r="10" spans="1:12" ht="99.75" customHeight="1" x14ac:dyDescent="0.25">
      <c r="A10" s="76" t="s">
        <v>326</v>
      </c>
      <c r="B10" s="77" t="s">
        <v>123</v>
      </c>
      <c r="C10" s="90" t="s">
        <v>489</v>
      </c>
      <c r="D10" s="106">
        <v>44927</v>
      </c>
      <c r="E10" s="106">
        <v>45291</v>
      </c>
      <c r="F10" s="106">
        <v>44927</v>
      </c>
      <c r="G10" s="106">
        <v>45291</v>
      </c>
      <c r="H10" s="89" t="s">
        <v>124</v>
      </c>
      <c r="I10" s="89" t="s">
        <v>480</v>
      </c>
      <c r="J10" s="60" t="s">
        <v>438</v>
      </c>
    </row>
    <row r="11" spans="1:12" ht="90" x14ac:dyDescent="0.25">
      <c r="A11" s="76" t="s">
        <v>327</v>
      </c>
      <c r="B11" s="77" t="s">
        <v>268</v>
      </c>
      <c r="C11" s="90" t="s">
        <v>489</v>
      </c>
      <c r="D11" s="106">
        <v>45017</v>
      </c>
      <c r="E11" s="106">
        <v>45199</v>
      </c>
      <c r="F11" s="106">
        <v>45017</v>
      </c>
      <c r="G11" s="106">
        <v>45199</v>
      </c>
      <c r="H11" s="89" t="s">
        <v>269</v>
      </c>
      <c r="I11" s="171" t="s">
        <v>537</v>
      </c>
      <c r="J11" s="60" t="s">
        <v>438</v>
      </c>
    </row>
    <row r="12" spans="1:12" ht="95.25" customHeight="1" x14ac:dyDescent="0.25">
      <c r="A12" s="76" t="s">
        <v>328</v>
      </c>
      <c r="B12" s="77" t="s">
        <v>295</v>
      </c>
      <c r="C12" s="90" t="s">
        <v>489</v>
      </c>
      <c r="D12" s="106">
        <v>44927</v>
      </c>
      <c r="E12" s="106">
        <v>45291</v>
      </c>
      <c r="F12" s="106">
        <v>44927</v>
      </c>
      <c r="G12" s="106">
        <v>45291</v>
      </c>
      <c r="H12" s="89" t="s">
        <v>125</v>
      </c>
      <c r="I12" s="89" t="s">
        <v>474</v>
      </c>
      <c r="J12" s="60" t="s">
        <v>438</v>
      </c>
    </row>
    <row r="13" spans="1:12" ht="91.5" customHeight="1" x14ac:dyDescent="0.25">
      <c r="A13" s="76" t="s">
        <v>587</v>
      </c>
      <c r="B13" s="77" t="s">
        <v>296</v>
      </c>
      <c r="C13" s="90" t="s">
        <v>489</v>
      </c>
      <c r="D13" s="106">
        <v>44927</v>
      </c>
      <c r="E13" s="106">
        <v>45291</v>
      </c>
      <c r="F13" s="106">
        <v>44927</v>
      </c>
      <c r="G13" s="106">
        <v>45291</v>
      </c>
      <c r="H13" s="89" t="s">
        <v>297</v>
      </c>
      <c r="I13" s="89" t="s">
        <v>488</v>
      </c>
      <c r="J13" s="60" t="s">
        <v>438</v>
      </c>
    </row>
    <row r="14" spans="1:12" ht="195" x14ac:dyDescent="0.25">
      <c r="A14" s="76" t="s">
        <v>329</v>
      </c>
      <c r="B14" s="77" t="s">
        <v>298</v>
      </c>
      <c r="C14" s="90" t="s">
        <v>489</v>
      </c>
      <c r="D14" s="106">
        <v>44927</v>
      </c>
      <c r="E14" s="106">
        <v>45291</v>
      </c>
      <c r="F14" s="106">
        <v>44927</v>
      </c>
      <c r="G14" s="106">
        <v>45291</v>
      </c>
      <c r="H14" s="89" t="s">
        <v>270</v>
      </c>
      <c r="I14" s="89" t="s">
        <v>538</v>
      </c>
      <c r="J14" s="60" t="s">
        <v>438</v>
      </c>
    </row>
    <row r="15" spans="1:12" ht="90" customHeight="1" x14ac:dyDescent="0.25">
      <c r="A15" s="76" t="s">
        <v>330</v>
      </c>
      <c r="B15" s="77" t="s">
        <v>299</v>
      </c>
      <c r="C15" s="90" t="s">
        <v>489</v>
      </c>
      <c r="D15" s="106">
        <v>44927</v>
      </c>
      <c r="E15" s="106">
        <v>45291</v>
      </c>
      <c r="F15" s="106">
        <v>44927</v>
      </c>
      <c r="G15" s="106">
        <v>45291</v>
      </c>
      <c r="H15" s="89" t="s">
        <v>126</v>
      </c>
      <c r="I15" s="89" t="s">
        <v>477</v>
      </c>
      <c r="J15" s="60" t="s">
        <v>438</v>
      </c>
    </row>
    <row r="16" spans="1:12" ht="105" x14ac:dyDescent="0.25">
      <c r="A16" s="76" t="s">
        <v>331</v>
      </c>
      <c r="B16" s="77" t="s">
        <v>300</v>
      </c>
      <c r="C16" s="90" t="s">
        <v>489</v>
      </c>
      <c r="D16" s="106">
        <v>44927</v>
      </c>
      <c r="E16" s="106">
        <v>45291</v>
      </c>
      <c r="F16" s="106">
        <v>44927</v>
      </c>
      <c r="G16" s="106">
        <v>45291</v>
      </c>
      <c r="H16" s="89" t="s">
        <v>127</v>
      </c>
      <c r="I16" s="38" t="s">
        <v>644</v>
      </c>
      <c r="J16" s="60" t="s">
        <v>438</v>
      </c>
    </row>
    <row r="17" spans="1:10" ht="97.5" customHeight="1" x14ac:dyDescent="0.25">
      <c r="A17" s="76" t="s">
        <v>332</v>
      </c>
      <c r="B17" s="89" t="s">
        <v>301</v>
      </c>
      <c r="C17" s="90" t="s">
        <v>489</v>
      </c>
      <c r="D17" s="106">
        <v>45017</v>
      </c>
      <c r="E17" s="106">
        <v>45291</v>
      </c>
      <c r="F17" s="106">
        <v>45017</v>
      </c>
      <c r="G17" s="106">
        <v>45291</v>
      </c>
      <c r="H17" s="59" t="s">
        <v>415</v>
      </c>
      <c r="I17" s="38" t="s">
        <v>595</v>
      </c>
      <c r="J17" s="60" t="s">
        <v>438</v>
      </c>
    </row>
    <row r="18" spans="1:10" ht="90" customHeight="1" x14ac:dyDescent="0.25">
      <c r="A18" s="76" t="s">
        <v>333</v>
      </c>
      <c r="B18" s="89" t="s">
        <v>302</v>
      </c>
      <c r="C18" s="90" t="s">
        <v>489</v>
      </c>
      <c r="D18" s="106">
        <v>44927</v>
      </c>
      <c r="E18" s="106">
        <v>45291</v>
      </c>
      <c r="F18" s="106">
        <v>44927</v>
      </c>
      <c r="G18" s="106">
        <v>45291</v>
      </c>
      <c r="H18" s="59" t="s">
        <v>416</v>
      </c>
      <c r="I18" s="59" t="s">
        <v>432</v>
      </c>
      <c r="J18" s="60" t="s">
        <v>438</v>
      </c>
    </row>
    <row r="19" spans="1:10" ht="90" customHeight="1" x14ac:dyDescent="0.25">
      <c r="A19" s="76" t="s">
        <v>334</v>
      </c>
      <c r="B19" s="77" t="s">
        <v>303</v>
      </c>
      <c r="C19" s="90" t="s">
        <v>489</v>
      </c>
      <c r="D19" s="106">
        <v>44927</v>
      </c>
      <c r="E19" s="106">
        <v>45291</v>
      </c>
      <c r="F19" s="106">
        <v>44927</v>
      </c>
      <c r="G19" s="106">
        <v>45291</v>
      </c>
      <c r="H19" s="89" t="s">
        <v>304</v>
      </c>
      <c r="I19" s="101" t="s">
        <v>596</v>
      </c>
      <c r="J19" s="60" t="s">
        <v>438</v>
      </c>
    </row>
    <row r="20" spans="1:10" ht="95.25" customHeight="1" x14ac:dyDescent="0.25">
      <c r="A20" s="76" t="s">
        <v>335</v>
      </c>
      <c r="B20" s="77" t="s">
        <v>390</v>
      </c>
      <c r="C20" s="90" t="s">
        <v>489</v>
      </c>
      <c r="D20" s="106">
        <v>44927</v>
      </c>
      <c r="E20" s="106">
        <v>45199</v>
      </c>
      <c r="F20" s="106">
        <v>44927</v>
      </c>
      <c r="G20" s="106">
        <v>45199</v>
      </c>
      <c r="H20" s="38" t="s">
        <v>128</v>
      </c>
      <c r="I20" s="38" t="s">
        <v>539</v>
      </c>
      <c r="J20" s="60" t="s">
        <v>438</v>
      </c>
    </row>
    <row r="21" spans="1:10" ht="105" x14ac:dyDescent="0.25">
      <c r="A21" s="76" t="s">
        <v>588</v>
      </c>
      <c r="B21" s="172" t="s">
        <v>412</v>
      </c>
      <c r="C21" s="90" t="s">
        <v>489</v>
      </c>
      <c r="D21" s="106">
        <v>44927</v>
      </c>
      <c r="E21" s="106">
        <v>45199</v>
      </c>
      <c r="F21" s="106">
        <v>44927</v>
      </c>
      <c r="G21" s="106">
        <v>45199</v>
      </c>
      <c r="H21" s="38" t="s">
        <v>127</v>
      </c>
      <c r="I21" s="59" t="s">
        <v>540</v>
      </c>
      <c r="J21" s="60" t="s">
        <v>438</v>
      </c>
    </row>
    <row r="22" spans="1:10" s="36" customFormat="1" ht="20.25" customHeight="1" x14ac:dyDescent="0.25">
      <c r="A22" s="264" t="s">
        <v>305</v>
      </c>
      <c r="B22" s="265"/>
      <c r="C22" s="265"/>
      <c r="D22" s="265"/>
      <c r="E22" s="265"/>
      <c r="F22" s="265"/>
      <c r="G22" s="265"/>
      <c r="H22" s="265"/>
      <c r="I22" s="265"/>
      <c r="J22" s="266"/>
    </row>
    <row r="23" spans="1:10" ht="61.5" customHeight="1" x14ac:dyDescent="0.25">
      <c r="A23" s="76" t="s">
        <v>336</v>
      </c>
      <c r="B23" s="172" t="s">
        <v>306</v>
      </c>
      <c r="C23" s="90" t="s">
        <v>489</v>
      </c>
      <c r="D23" s="106">
        <v>44927</v>
      </c>
      <c r="E23" s="106">
        <v>45291</v>
      </c>
      <c r="F23" s="106">
        <v>44927</v>
      </c>
      <c r="G23" s="106">
        <v>45291</v>
      </c>
      <c r="H23" s="89" t="s">
        <v>129</v>
      </c>
      <c r="I23" s="89" t="s">
        <v>541</v>
      </c>
      <c r="J23" s="60" t="s">
        <v>438</v>
      </c>
    </row>
    <row r="24" spans="1:10" ht="75" x14ac:dyDescent="0.25">
      <c r="A24" s="76" t="s">
        <v>337</v>
      </c>
      <c r="B24" s="59" t="s">
        <v>543</v>
      </c>
      <c r="C24" s="90" t="s">
        <v>489</v>
      </c>
      <c r="D24" s="106">
        <v>44927</v>
      </c>
      <c r="E24" s="106">
        <v>45291</v>
      </c>
      <c r="F24" s="106">
        <v>44927</v>
      </c>
      <c r="G24" s="106">
        <v>45291</v>
      </c>
      <c r="H24" s="59" t="s">
        <v>542</v>
      </c>
      <c r="I24" s="59" t="s">
        <v>544</v>
      </c>
      <c r="J24" s="60" t="s">
        <v>438</v>
      </c>
    </row>
    <row r="25" spans="1:10" ht="96.75" customHeight="1" x14ac:dyDescent="0.25">
      <c r="A25" s="76" t="s">
        <v>338</v>
      </c>
      <c r="B25" s="59" t="s">
        <v>545</v>
      </c>
      <c r="C25" s="90" t="s">
        <v>489</v>
      </c>
      <c r="D25" s="106">
        <v>44927</v>
      </c>
      <c r="E25" s="106">
        <v>45291</v>
      </c>
      <c r="F25" s="106">
        <v>44927</v>
      </c>
      <c r="G25" s="106">
        <v>45291</v>
      </c>
      <c r="H25" s="59" t="s">
        <v>546</v>
      </c>
      <c r="I25" s="59" t="s">
        <v>547</v>
      </c>
      <c r="J25" s="60" t="s">
        <v>438</v>
      </c>
    </row>
    <row r="26" spans="1:10" ht="63" customHeight="1" x14ac:dyDescent="0.25">
      <c r="A26" s="76" t="s">
        <v>589</v>
      </c>
      <c r="B26" s="172" t="s">
        <v>130</v>
      </c>
      <c r="C26" s="90" t="s">
        <v>489</v>
      </c>
      <c r="D26" s="106">
        <v>45078</v>
      </c>
      <c r="E26" s="106">
        <v>45169</v>
      </c>
      <c r="F26" s="106">
        <v>45078</v>
      </c>
      <c r="G26" s="106">
        <v>45169</v>
      </c>
      <c r="H26" s="89" t="s">
        <v>131</v>
      </c>
      <c r="I26" s="173" t="s">
        <v>556</v>
      </c>
      <c r="J26" s="60" t="s">
        <v>438</v>
      </c>
    </row>
    <row r="27" spans="1:10" ht="20.25" customHeight="1" x14ac:dyDescent="0.25">
      <c r="A27" s="264" t="s">
        <v>307</v>
      </c>
      <c r="B27" s="265"/>
      <c r="C27" s="265"/>
      <c r="D27" s="265"/>
      <c r="E27" s="265"/>
      <c r="F27" s="265"/>
      <c r="G27" s="265"/>
      <c r="H27" s="265"/>
      <c r="I27" s="265"/>
      <c r="J27" s="266"/>
    </row>
    <row r="28" spans="1:10" s="36" customFormat="1" ht="96" customHeight="1" x14ac:dyDescent="0.25">
      <c r="A28" s="76" t="s">
        <v>339</v>
      </c>
      <c r="B28" s="77" t="s">
        <v>548</v>
      </c>
      <c r="C28" s="90" t="s">
        <v>489</v>
      </c>
      <c r="D28" s="106">
        <v>44927</v>
      </c>
      <c r="E28" s="106">
        <v>45291</v>
      </c>
      <c r="F28" s="106">
        <v>44927</v>
      </c>
      <c r="G28" s="106">
        <v>45291</v>
      </c>
      <c r="H28" s="89" t="s">
        <v>132</v>
      </c>
      <c r="I28" s="89" t="s">
        <v>549</v>
      </c>
      <c r="J28" s="60" t="s">
        <v>438</v>
      </c>
    </row>
    <row r="29" spans="1:10" ht="280.5" customHeight="1" x14ac:dyDescent="0.25">
      <c r="A29" s="76" t="s">
        <v>340</v>
      </c>
      <c r="B29" s="89" t="s">
        <v>133</v>
      </c>
      <c r="C29" s="90" t="s">
        <v>489</v>
      </c>
      <c r="D29" s="106">
        <v>44927</v>
      </c>
      <c r="E29" s="106">
        <v>45291</v>
      </c>
      <c r="F29" s="106">
        <v>44927</v>
      </c>
      <c r="G29" s="106">
        <v>45291</v>
      </c>
      <c r="H29" s="59" t="s">
        <v>167</v>
      </c>
      <c r="I29" s="59" t="s">
        <v>475</v>
      </c>
      <c r="J29" s="60" t="s">
        <v>438</v>
      </c>
    </row>
    <row r="30" spans="1:10" ht="106.5" customHeight="1" x14ac:dyDescent="0.25">
      <c r="A30" s="76" t="s">
        <v>341</v>
      </c>
      <c r="B30" s="89" t="s">
        <v>308</v>
      </c>
      <c r="C30" s="90" t="s">
        <v>489</v>
      </c>
      <c r="D30" s="106">
        <v>44927</v>
      </c>
      <c r="E30" s="106">
        <v>45291</v>
      </c>
      <c r="F30" s="106">
        <v>44927</v>
      </c>
      <c r="G30" s="106">
        <v>45291</v>
      </c>
      <c r="H30" s="59" t="s">
        <v>168</v>
      </c>
      <c r="I30" s="59" t="s">
        <v>476</v>
      </c>
      <c r="J30" s="60" t="s">
        <v>438</v>
      </c>
    </row>
    <row r="31" spans="1:10" ht="108.75" customHeight="1" x14ac:dyDescent="0.25">
      <c r="A31" s="76" t="s">
        <v>342</v>
      </c>
      <c r="B31" s="89" t="s">
        <v>309</v>
      </c>
      <c r="C31" s="90" t="s">
        <v>489</v>
      </c>
      <c r="D31" s="106">
        <v>45200</v>
      </c>
      <c r="E31" s="106">
        <v>45291</v>
      </c>
      <c r="F31" s="106">
        <v>45200</v>
      </c>
      <c r="G31" s="106">
        <v>45291</v>
      </c>
      <c r="H31" s="59" t="s">
        <v>417</v>
      </c>
      <c r="I31" s="59" t="s">
        <v>597</v>
      </c>
      <c r="J31" s="60" t="s">
        <v>438</v>
      </c>
    </row>
    <row r="32" spans="1:10" ht="94.5" customHeight="1" x14ac:dyDescent="0.25">
      <c r="A32" s="76" t="s">
        <v>590</v>
      </c>
      <c r="B32" s="89" t="s">
        <v>310</v>
      </c>
      <c r="C32" s="90" t="s">
        <v>489</v>
      </c>
      <c r="D32" s="106">
        <v>45017</v>
      </c>
      <c r="E32" s="106">
        <v>45291</v>
      </c>
      <c r="F32" s="106">
        <v>45017</v>
      </c>
      <c r="G32" s="106">
        <v>45291</v>
      </c>
      <c r="H32" s="59" t="s">
        <v>170</v>
      </c>
      <c r="I32" s="59" t="s">
        <v>553</v>
      </c>
      <c r="J32" s="60" t="s">
        <v>438</v>
      </c>
    </row>
    <row r="33" spans="1:10" ht="114.75" customHeight="1" x14ac:dyDescent="0.25">
      <c r="A33" s="76" t="s">
        <v>343</v>
      </c>
      <c r="B33" s="89" t="s">
        <v>550</v>
      </c>
      <c r="C33" s="90" t="s">
        <v>489</v>
      </c>
      <c r="D33" s="106">
        <v>45017</v>
      </c>
      <c r="E33" s="106">
        <v>45199</v>
      </c>
      <c r="F33" s="106">
        <v>45017</v>
      </c>
      <c r="G33" s="106">
        <v>45199</v>
      </c>
      <c r="H33" s="59" t="s">
        <v>551</v>
      </c>
      <c r="I33" s="59" t="s">
        <v>552</v>
      </c>
      <c r="J33" s="60" t="s">
        <v>438</v>
      </c>
    </row>
    <row r="34" spans="1:10" ht="182.25" customHeight="1" x14ac:dyDescent="0.25">
      <c r="A34" s="76" t="s">
        <v>84</v>
      </c>
      <c r="B34" s="77" t="s">
        <v>311</v>
      </c>
      <c r="C34" s="90" t="s">
        <v>489</v>
      </c>
      <c r="D34" s="106">
        <v>44927</v>
      </c>
      <c r="E34" s="106">
        <v>45291</v>
      </c>
      <c r="F34" s="106">
        <v>44927</v>
      </c>
      <c r="G34" s="106">
        <v>45291</v>
      </c>
      <c r="H34" s="89" t="s">
        <v>440</v>
      </c>
      <c r="I34" s="89" t="s">
        <v>557</v>
      </c>
      <c r="J34" s="60" t="s">
        <v>438</v>
      </c>
    </row>
    <row r="35" spans="1:10" ht="115.5" customHeight="1" x14ac:dyDescent="0.25">
      <c r="A35" s="267" t="s">
        <v>281</v>
      </c>
      <c r="B35" s="269" t="s">
        <v>312</v>
      </c>
      <c r="C35" s="271" t="s">
        <v>489</v>
      </c>
      <c r="D35" s="273">
        <v>44927</v>
      </c>
      <c r="E35" s="273">
        <v>45291</v>
      </c>
      <c r="F35" s="273">
        <v>44927</v>
      </c>
      <c r="G35" s="273">
        <v>45291</v>
      </c>
      <c r="H35" s="269" t="s">
        <v>418</v>
      </c>
      <c r="I35" s="269" t="s">
        <v>558</v>
      </c>
      <c r="J35" s="276" t="s">
        <v>438</v>
      </c>
    </row>
    <row r="36" spans="1:10" ht="324" customHeight="1" x14ac:dyDescent="0.25">
      <c r="A36" s="268"/>
      <c r="B36" s="270"/>
      <c r="C36" s="272"/>
      <c r="D36" s="274"/>
      <c r="E36" s="274"/>
      <c r="F36" s="274"/>
      <c r="G36" s="274"/>
      <c r="H36" s="270"/>
      <c r="I36" s="270"/>
      <c r="J36" s="278"/>
    </row>
    <row r="37" spans="1:10" ht="102.75" customHeight="1" x14ac:dyDescent="0.25">
      <c r="A37" s="76" t="s">
        <v>283</v>
      </c>
      <c r="B37" s="89" t="s">
        <v>313</v>
      </c>
      <c r="C37" s="90" t="s">
        <v>489</v>
      </c>
      <c r="D37" s="106">
        <v>44927</v>
      </c>
      <c r="E37" s="106">
        <v>45291</v>
      </c>
      <c r="F37" s="106">
        <v>44927</v>
      </c>
      <c r="G37" s="106">
        <v>45291</v>
      </c>
      <c r="H37" s="59" t="s">
        <v>419</v>
      </c>
      <c r="I37" s="89" t="s">
        <v>472</v>
      </c>
      <c r="J37" s="60" t="s">
        <v>438</v>
      </c>
    </row>
    <row r="38" spans="1:10" ht="282.75" customHeight="1" x14ac:dyDescent="0.25">
      <c r="A38" s="267" t="s">
        <v>344</v>
      </c>
      <c r="B38" s="269" t="s">
        <v>314</v>
      </c>
      <c r="C38" s="271" t="s">
        <v>489</v>
      </c>
      <c r="D38" s="273">
        <v>44927</v>
      </c>
      <c r="E38" s="273">
        <v>45291</v>
      </c>
      <c r="F38" s="273">
        <v>44927</v>
      </c>
      <c r="G38" s="273">
        <v>45291</v>
      </c>
      <c r="H38" s="269" t="s">
        <v>420</v>
      </c>
      <c r="I38" s="269" t="s">
        <v>473</v>
      </c>
      <c r="J38" s="276" t="s">
        <v>438</v>
      </c>
    </row>
    <row r="39" spans="1:10" ht="282.75" customHeight="1" x14ac:dyDescent="0.25">
      <c r="A39" s="279"/>
      <c r="B39" s="275"/>
      <c r="C39" s="280"/>
      <c r="D39" s="281"/>
      <c r="E39" s="281"/>
      <c r="F39" s="281"/>
      <c r="G39" s="281"/>
      <c r="H39" s="275"/>
      <c r="I39" s="275"/>
      <c r="J39" s="277"/>
    </row>
    <row r="40" spans="1:10" ht="379.5" customHeight="1" x14ac:dyDescent="0.25">
      <c r="A40" s="268"/>
      <c r="B40" s="270"/>
      <c r="C40" s="272"/>
      <c r="D40" s="274"/>
      <c r="E40" s="274"/>
      <c r="F40" s="274"/>
      <c r="G40" s="274"/>
      <c r="H40" s="270"/>
      <c r="I40" s="270"/>
      <c r="J40" s="278"/>
    </row>
    <row r="41" spans="1:10" ht="97.5" customHeight="1" x14ac:dyDescent="0.25">
      <c r="A41" s="76" t="s">
        <v>345</v>
      </c>
      <c r="B41" s="77" t="s">
        <v>560</v>
      </c>
      <c r="C41" s="90" t="s">
        <v>489</v>
      </c>
      <c r="D41" s="106">
        <v>44927</v>
      </c>
      <c r="E41" s="106">
        <v>45291</v>
      </c>
      <c r="F41" s="106">
        <v>44927</v>
      </c>
      <c r="G41" s="106">
        <v>45291</v>
      </c>
      <c r="H41" s="89" t="s">
        <v>559</v>
      </c>
      <c r="I41" s="89" t="s">
        <v>562</v>
      </c>
      <c r="J41" s="60" t="s">
        <v>438</v>
      </c>
    </row>
    <row r="42" spans="1:10" s="36" customFormat="1" ht="31.5" customHeight="1" x14ac:dyDescent="0.25">
      <c r="A42" s="264" t="s">
        <v>134</v>
      </c>
      <c r="B42" s="265"/>
      <c r="C42" s="265"/>
      <c r="D42" s="265"/>
      <c r="E42" s="265"/>
      <c r="F42" s="265"/>
      <c r="G42" s="265"/>
      <c r="H42" s="265"/>
      <c r="I42" s="265"/>
      <c r="J42" s="266"/>
    </row>
    <row r="43" spans="1:10" ht="66.75" customHeight="1" x14ac:dyDescent="0.25">
      <c r="A43" s="76" t="s">
        <v>346</v>
      </c>
      <c r="B43" s="77" t="s">
        <v>49</v>
      </c>
      <c r="C43" s="90" t="s">
        <v>489</v>
      </c>
      <c r="D43" s="106">
        <v>44927</v>
      </c>
      <c r="E43" s="106">
        <v>45291</v>
      </c>
      <c r="F43" s="106">
        <v>44927</v>
      </c>
      <c r="G43" s="106">
        <v>45291</v>
      </c>
      <c r="H43" s="89" t="s">
        <v>135</v>
      </c>
      <c r="I43" s="59" t="s">
        <v>563</v>
      </c>
      <c r="J43" s="60" t="s">
        <v>438</v>
      </c>
    </row>
    <row r="44" spans="1:10" ht="105" customHeight="1" x14ac:dyDescent="0.25">
      <c r="A44" s="76" t="s">
        <v>347</v>
      </c>
      <c r="B44" s="89" t="s">
        <v>315</v>
      </c>
      <c r="C44" s="90" t="s">
        <v>489</v>
      </c>
      <c r="D44" s="106">
        <v>44927</v>
      </c>
      <c r="E44" s="106">
        <v>45291</v>
      </c>
      <c r="F44" s="106">
        <v>44927</v>
      </c>
      <c r="G44" s="106">
        <v>45291</v>
      </c>
      <c r="H44" s="59" t="s">
        <v>421</v>
      </c>
      <c r="I44" s="59" t="s">
        <v>433</v>
      </c>
      <c r="J44" s="60" t="s">
        <v>438</v>
      </c>
    </row>
    <row r="45" spans="1:10" ht="107.25" customHeight="1" x14ac:dyDescent="0.25">
      <c r="A45" s="76" t="s">
        <v>348</v>
      </c>
      <c r="B45" s="89" t="s">
        <v>316</v>
      </c>
      <c r="C45" s="90" t="s">
        <v>489</v>
      </c>
      <c r="D45" s="106">
        <v>44927</v>
      </c>
      <c r="E45" s="106">
        <v>45291</v>
      </c>
      <c r="F45" s="106">
        <v>44927</v>
      </c>
      <c r="G45" s="106">
        <v>45291</v>
      </c>
      <c r="H45" s="59" t="s">
        <v>176</v>
      </c>
      <c r="I45" s="59" t="s">
        <v>434</v>
      </c>
      <c r="J45" s="60" t="s">
        <v>438</v>
      </c>
    </row>
    <row r="46" spans="1:10" ht="99.75" x14ac:dyDescent="0.25">
      <c r="A46" s="76" t="s">
        <v>349</v>
      </c>
      <c r="B46" s="77" t="s">
        <v>441</v>
      </c>
      <c r="C46" s="90" t="s">
        <v>489</v>
      </c>
      <c r="D46" s="106">
        <v>44927</v>
      </c>
      <c r="E46" s="106">
        <v>45291</v>
      </c>
      <c r="F46" s="106">
        <v>44927</v>
      </c>
      <c r="G46" s="106">
        <v>45291</v>
      </c>
      <c r="H46" s="89" t="s">
        <v>136</v>
      </c>
      <c r="I46" s="89" t="s">
        <v>567</v>
      </c>
      <c r="J46" s="60" t="s">
        <v>438</v>
      </c>
    </row>
    <row r="47" spans="1:10" ht="75" x14ac:dyDescent="0.25">
      <c r="A47" s="76" t="s">
        <v>591</v>
      </c>
      <c r="B47" s="77" t="s">
        <v>137</v>
      </c>
      <c r="C47" s="90" t="s">
        <v>489</v>
      </c>
      <c r="D47" s="106">
        <v>44927</v>
      </c>
      <c r="E47" s="106">
        <v>45291</v>
      </c>
      <c r="F47" s="106">
        <v>44927</v>
      </c>
      <c r="G47" s="106">
        <v>45291</v>
      </c>
      <c r="H47" s="89" t="s">
        <v>136</v>
      </c>
      <c r="I47" s="89" t="s">
        <v>645</v>
      </c>
      <c r="J47" s="60" t="s">
        <v>438</v>
      </c>
    </row>
    <row r="48" spans="1:10" ht="99.75" customHeight="1" x14ac:dyDescent="0.25">
      <c r="A48" s="76" t="s">
        <v>350</v>
      </c>
      <c r="B48" s="77" t="s">
        <v>317</v>
      </c>
      <c r="C48" s="90" t="s">
        <v>489</v>
      </c>
      <c r="D48" s="106">
        <v>44927</v>
      </c>
      <c r="E48" s="106">
        <v>45291</v>
      </c>
      <c r="F48" s="106">
        <v>44927</v>
      </c>
      <c r="G48" s="106">
        <v>45291</v>
      </c>
      <c r="H48" s="89" t="s">
        <v>138</v>
      </c>
      <c r="I48" s="89" t="s">
        <v>646</v>
      </c>
      <c r="J48" s="60" t="s">
        <v>438</v>
      </c>
    </row>
    <row r="49" spans="1:10" ht="75" x14ac:dyDescent="0.25">
      <c r="A49" s="76" t="s">
        <v>351</v>
      </c>
      <c r="B49" s="77" t="s">
        <v>318</v>
      </c>
      <c r="C49" s="90" t="s">
        <v>489</v>
      </c>
      <c r="D49" s="106">
        <v>44927</v>
      </c>
      <c r="E49" s="106">
        <v>45291</v>
      </c>
      <c r="F49" s="106">
        <v>44927</v>
      </c>
      <c r="G49" s="106">
        <v>45291</v>
      </c>
      <c r="H49" s="89" t="s">
        <v>138</v>
      </c>
      <c r="I49" s="89" t="s">
        <v>570</v>
      </c>
      <c r="J49" s="60" t="s">
        <v>438</v>
      </c>
    </row>
    <row r="50" spans="1:10" ht="75" x14ac:dyDescent="0.25">
      <c r="A50" s="76" t="s">
        <v>413</v>
      </c>
      <c r="B50" s="89" t="s">
        <v>139</v>
      </c>
      <c r="C50" s="90" t="s">
        <v>489</v>
      </c>
      <c r="D50" s="106">
        <v>44927</v>
      </c>
      <c r="E50" s="106">
        <v>45291</v>
      </c>
      <c r="F50" s="106">
        <v>44927</v>
      </c>
      <c r="G50" s="106">
        <v>45291</v>
      </c>
      <c r="H50" s="59" t="s">
        <v>47</v>
      </c>
      <c r="I50" s="89" t="s">
        <v>435</v>
      </c>
      <c r="J50" s="60" t="s">
        <v>438</v>
      </c>
    </row>
    <row r="51" spans="1:10" ht="94.5" customHeight="1" x14ac:dyDescent="0.25">
      <c r="A51" s="76" t="s">
        <v>352</v>
      </c>
      <c r="B51" s="89" t="s">
        <v>319</v>
      </c>
      <c r="C51" s="90" t="s">
        <v>489</v>
      </c>
      <c r="D51" s="106">
        <v>44927</v>
      </c>
      <c r="E51" s="106">
        <v>45291</v>
      </c>
      <c r="F51" s="106">
        <v>44927</v>
      </c>
      <c r="G51" s="106">
        <v>45291</v>
      </c>
      <c r="H51" s="59" t="s">
        <v>48</v>
      </c>
      <c r="I51" s="59" t="s">
        <v>436</v>
      </c>
      <c r="J51" s="60" t="s">
        <v>438</v>
      </c>
    </row>
    <row r="52" spans="1:10" ht="99.75" customHeight="1" x14ac:dyDescent="0.25">
      <c r="A52" s="76" t="s">
        <v>353</v>
      </c>
      <c r="B52" s="89" t="s">
        <v>394</v>
      </c>
      <c r="C52" s="90" t="s">
        <v>489</v>
      </c>
      <c r="D52" s="106">
        <v>44927</v>
      </c>
      <c r="E52" s="106">
        <v>45291</v>
      </c>
      <c r="F52" s="106">
        <v>44927</v>
      </c>
      <c r="G52" s="106">
        <v>45291</v>
      </c>
      <c r="H52" s="59" t="s">
        <v>395</v>
      </c>
      <c r="I52" s="59" t="s">
        <v>568</v>
      </c>
      <c r="J52" s="60" t="s">
        <v>438</v>
      </c>
    </row>
    <row r="53" spans="1:10" ht="90" customHeight="1" x14ac:dyDescent="0.25">
      <c r="A53" s="76" t="s">
        <v>354</v>
      </c>
      <c r="B53" s="89" t="s">
        <v>140</v>
      </c>
      <c r="C53" s="90" t="s">
        <v>489</v>
      </c>
      <c r="D53" s="106">
        <v>44927</v>
      </c>
      <c r="E53" s="106">
        <v>45291</v>
      </c>
      <c r="F53" s="106">
        <v>44927</v>
      </c>
      <c r="G53" s="106">
        <v>45291</v>
      </c>
      <c r="H53" s="59" t="s">
        <v>409</v>
      </c>
      <c r="I53" s="59" t="s">
        <v>569</v>
      </c>
      <c r="J53" s="60" t="s">
        <v>438</v>
      </c>
    </row>
    <row r="54" spans="1:10" ht="255" x14ac:dyDescent="0.25">
      <c r="A54" s="76" t="s">
        <v>592</v>
      </c>
      <c r="B54" s="172" t="s">
        <v>141</v>
      </c>
      <c r="C54" s="90" t="s">
        <v>490</v>
      </c>
      <c r="D54" s="106">
        <v>44927</v>
      </c>
      <c r="E54" s="106">
        <v>45291</v>
      </c>
      <c r="F54" s="106">
        <v>44927</v>
      </c>
      <c r="G54" s="106">
        <v>45291</v>
      </c>
      <c r="H54" s="89" t="s">
        <v>138</v>
      </c>
      <c r="I54" s="89" t="s">
        <v>571</v>
      </c>
      <c r="J54" s="60" t="s">
        <v>438</v>
      </c>
    </row>
    <row r="55" spans="1:10" ht="99" customHeight="1" x14ac:dyDescent="0.25">
      <c r="A55" s="76" t="s">
        <v>355</v>
      </c>
      <c r="B55" s="77" t="s">
        <v>320</v>
      </c>
      <c r="C55" s="90" t="s">
        <v>489</v>
      </c>
      <c r="D55" s="106">
        <v>44927</v>
      </c>
      <c r="E55" s="106">
        <v>45291</v>
      </c>
      <c r="F55" s="106">
        <v>44927</v>
      </c>
      <c r="G55" s="106">
        <v>45291</v>
      </c>
      <c r="H55" s="59" t="s">
        <v>136</v>
      </c>
      <c r="I55" s="174" t="s">
        <v>572</v>
      </c>
      <c r="J55" s="184" t="s">
        <v>438</v>
      </c>
    </row>
    <row r="56" spans="1:10" ht="60" customHeight="1" x14ac:dyDescent="0.25">
      <c r="A56" s="76" t="s">
        <v>356</v>
      </c>
      <c r="B56" s="89" t="s">
        <v>321</v>
      </c>
      <c r="C56" s="90" t="s">
        <v>489</v>
      </c>
      <c r="D56" s="106">
        <v>44927</v>
      </c>
      <c r="E56" s="106">
        <v>45291</v>
      </c>
      <c r="F56" s="106">
        <v>44927</v>
      </c>
      <c r="G56" s="106">
        <v>45291</v>
      </c>
      <c r="H56" s="59" t="s">
        <v>187</v>
      </c>
      <c r="I56" s="175" t="s">
        <v>437</v>
      </c>
      <c r="J56" s="184" t="s">
        <v>438</v>
      </c>
    </row>
    <row r="57" spans="1:10" ht="97.5" customHeight="1" x14ac:dyDescent="0.25">
      <c r="A57" s="76" t="s">
        <v>357</v>
      </c>
      <c r="B57" s="89" t="s">
        <v>322</v>
      </c>
      <c r="C57" s="90" t="s">
        <v>489</v>
      </c>
      <c r="D57" s="106">
        <v>44927</v>
      </c>
      <c r="E57" s="106">
        <v>45291</v>
      </c>
      <c r="F57" s="106">
        <v>44927</v>
      </c>
      <c r="G57" s="106">
        <v>45291</v>
      </c>
      <c r="H57" s="59" t="s">
        <v>55</v>
      </c>
      <c r="I57" s="174" t="s">
        <v>561</v>
      </c>
      <c r="J57" s="184" t="s">
        <v>438</v>
      </c>
    </row>
    <row r="58" spans="1:10" ht="99.75" customHeight="1" x14ac:dyDescent="0.25">
      <c r="A58" s="76" t="s">
        <v>358</v>
      </c>
      <c r="B58" s="77" t="s">
        <v>323</v>
      </c>
      <c r="C58" s="90" t="s">
        <v>489</v>
      </c>
      <c r="D58" s="106">
        <v>44927</v>
      </c>
      <c r="E58" s="106">
        <v>45291</v>
      </c>
      <c r="F58" s="106">
        <v>44927</v>
      </c>
      <c r="G58" s="106">
        <v>45291</v>
      </c>
      <c r="H58" s="89" t="s">
        <v>142</v>
      </c>
      <c r="I58" s="89" t="s">
        <v>574</v>
      </c>
      <c r="J58" s="60" t="s">
        <v>438</v>
      </c>
    </row>
    <row r="59" spans="1:10" ht="102" customHeight="1" x14ac:dyDescent="0.25">
      <c r="A59" s="76" t="s">
        <v>359</v>
      </c>
      <c r="B59" s="77" t="s">
        <v>573</v>
      </c>
      <c r="C59" s="90" t="s">
        <v>489</v>
      </c>
      <c r="D59" s="106">
        <v>44927</v>
      </c>
      <c r="E59" s="106">
        <v>45291</v>
      </c>
      <c r="F59" s="106">
        <v>44927</v>
      </c>
      <c r="G59" s="106">
        <v>45291</v>
      </c>
      <c r="H59" s="89" t="s">
        <v>143</v>
      </c>
      <c r="I59" s="89" t="s">
        <v>575</v>
      </c>
      <c r="J59" s="60" t="s">
        <v>438</v>
      </c>
    </row>
    <row r="60" spans="1:10" ht="75" x14ac:dyDescent="0.25">
      <c r="A60" s="76" t="s">
        <v>593</v>
      </c>
      <c r="B60" s="77" t="s">
        <v>324</v>
      </c>
      <c r="C60" s="90" t="s">
        <v>489</v>
      </c>
      <c r="D60" s="106">
        <v>44927</v>
      </c>
      <c r="E60" s="106">
        <v>45291</v>
      </c>
      <c r="F60" s="106">
        <v>44927</v>
      </c>
      <c r="G60" s="106">
        <v>45291</v>
      </c>
      <c r="H60" s="89" t="s">
        <v>143</v>
      </c>
      <c r="I60" s="89" t="s">
        <v>576</v>
      </c>
      <c r="J60" s="60" t="s">
        <v>438</v>
      </c>
    </row>
    <row r="61" spans="1:10" s="37" customFormat="1" ht="75" x14ac:dyDescent="0.25">
      <c r="A61" s="76" t="s">
        <v>360</v>
      </c>
      <c r="B61" s="176" t="s">
        <v>325</v>
      </c>
      <c r="C61" s="90" t="s">
        <v>489</v>
      </c>
      <c r="D61" s="106">
        <v>44927</v>
      </c>
      <c r="E61" s="106">
        <v>45291</v>
      </c>
      <c r="F61" s="106">
        <v>44927</v>
      </c>
      <c r="G61" s="106">
        <v>45291</v>
      </c>
      <c r="H61" s="176" t="s">
        <v>271</v>
      </c>
      <c r="I61" s="176" t="s">
        <v>577</v>
      </c>
      <c r="J61" s="60" t="s">
        <v>438</v>
      </c>
    </row>
  </sheetData>
  <autoFilter ref="B7:AK61"/>
  <mergeCells count="34">
    <mergeCell ref="H38:H40"/>
    <mergeCell ref="I38:I40"/>
    <mergeCell ref="J38:J40"/>
    <mergeCell ref="A42:J42"/>
    <mergeCell ref="H35:H36"/>
    <mergeCell ref="I35:I36"/>
    <mergeCell ref="J35:J36"/>
    <mergeCell ref="A38:A40"/>
    <mergeCell ref="B38:B40"/>
    <mergeCell ref="C38:C40"/>
    <mergeCell ref="D38:D40"/>
    <mergeCell ref="E38:E40"/>
    <mergeCell ref="F38:F40"/>
    <mergeCell ref="G38:G40"/>
    <mergeCell ref="A8:J8"/>
    <mergeCell ref="A22:J22"/>
    <mergeCell ref="A27:J27"/>
    <mergeCell ref="A35:A36"/>
    <mergeCell ref="B35:B36"/>
    <mergeCell ref="C35:C36"/>
    <mergeCell ref="D35:D36"/>
    <mergeCell ref="E35:E36"/>
    <mergeCell ref="F35:F36"/>
    <mergeCell ref="G35:G36"/>
    <mergeCell ref="B2:J2"/>
    <mergeCell ref="B3:J3"/>
    <mergeCell ref="B4:I4"/>
    <mergeCell ref="A5:A6"/>
    <mergeCell ref="B5:B6"/>
    <mergeCell ref="C5:C6"/>
    <mergeCell ref="D5:E5"/>
    <mergeCell ref="F5:G5"/>
    <mergeCell ref="H5:I5"/>
    <mergeCell ref="J5:J6"/>
  </mergeCells>
  <pageMargins left="0" right="0" top="0.35433070866141736" bottom="0.19685039370078741" header="0" footer="0"/>
  <pageSetup paperSize="9" scale="45" fitToHeight="8" orientation="landscape" verticalDpi="300" r:id="rId1"/>
  <colBreaks count="1" manualBreakCount="1">
    <brk id="10" max="1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0"/>
  <sheetViews>
    <sheetView zoomScaleNormal="100" zoomScaleSheetLayoutView="80" workbookViewId="0">
      <selection activeCell="L9" sqref="L9"/>
    </sheetView>
  </sheetViews>
  <sheetFormatPr defaultColWidth="9.140625" defaultRowHeight="12.75" x14ac:dyDescent="0.25"/>
  <cols>
    <col min="1" max="1" width="22.85546875" style="20" customWidth="1"/>
    <col min="2" max="2" width="36.28515625" style="20" customWidth="1"/>
    <col min="3" max="3" width="23.85546875" style="20" customWidth="1"/>
    <col min="4" max="5" width="17.28515625" style="24" customWidth="1"/>
    <col min="6" max="6" width="15" style="24" customWidth="1"/>
    <col min="7" max="7" width="10.85546875" style="84" customWidth="1"/>
    <col min="8" max="8" width="11.42578125" style="82" customWidth="1"/>
    <col min="9" max="9" width="13.5703125" style="24" customWidth="1"/>
    <col min="10" max="10" width="13.28515625" style="80" customWidth="1"/>
    <col min="11" max="11" width="14.42578125" style="80" customWidth="1"/>
    <col min="12" max="12" width="13.140625" style="80" customWidth="1"/>
    <col min="13" max="13" width="13.140625" style="82" customWidth="1"/>
    <col min="14" max="15" width="9.140625" style="24" customWidth="1"/>
    <col min="16" max="16384" width="9.140625" style="24"/>
  </cols>
  <sheetData>
    <row r="1" spans="1:16" ht="21" customHeight="1" x14ac:dyDescent="0.25">
      <c r="A1" s="39"/>
      <c r="B1" s="39"/>
      <c r="C1" s="39"/>
      <c r="D1" s="78"/>
      <c r="E1" s="78"/>
      <c r="F1" s="78" t="s">
        <v>233</v>
      </c>
    </row>
    <row r="2" spans="1:16" ht="42" customHeight="1" x14ac:dyDescent="0.25">
      <c r="A2" s="297" t="s">
        <v>531</v>
      </c>
      <c r="B2" s="298"/>
      <c r="C2" s="298"/>
      <c r="D2" s="298"/>
      <c r="E2" s="298"/>
      <c r="F2" s="298"/>
    </row>
    <row r="3" spans="1:16" x14ac:dyDescent="0.25">
      <c r="A3" s="21"/>
      <c r="B3" s="21"/>
      <c r="C3" s="21"/>
      <c r="D3" s="40"/>
      <c r="E3" s="40"/>
      <c r="F3" s="40"/>
    </row>
    <row r="4" spans="1:16" s="27" customFormat="1" ht="75" customHeight="1" x14ac:dyDescent="0.25">
      <c r="A4" s="3" t="s">
        <v>14</v>
      </c>
      <c r="B4" s="3" t="s">
        <v>192</v>
      </c>
      <c r="C4" s="3" t="s">
        <v>3</v>
      </c>
      <c r="D4" s="3" t="s">
        <v>525</v>
      </c>
      <c r="E4" s="3" t="s">
        <v>526</v>
      </c>
      <c r="F4" s="156" t="s">
        <v>527</v>
      </c>
      <c r="G4" s="85" t="s">
        <v>410</v>
      </c>
      <c r="H4" s="83"/>
      <c r="J4" s="81" t="s">
        <v>411</v>
      </c>
      <c r="K4" s="81"/>
      <c r="L4" s="81"/>
      <c r="M4" s="83"/>
    </row>
    <row r="5" spans="1:16" ht="20.25" customHeight="1" x14ac:dyDescent="0.25">
      <c r="A5" s="15">
        <v>1</v>
      </c>
      <c r="B5" s="15">
        <v>2</v>
      </c>
      <c r="C5" s="15">
        <v>3</v>
      </c>
      <c r="D5" s="15">
        <v>4</v>
      </c>
      <c r="E5" s="15">
        <v>5</v>
      </c>
      <c r="F5" s="15">
        <v>6</v>
      </c>
    </row>
    <row r="6" spans="1:16" s="41" customFormat="1" ht="29.25" customHeight="1" x14ac:dyDescent="0.25">
      <c r="A6" s="296" t="s">
        <v>4</v>
      </c>
      <c r="B6" s="296" t="s">
        <v>145</v>
      </c>
      <c r="C6" s="245" t="s">
        <v>402</v>
      </c>
      <c r="D6" s="157">
        <f>SUM(D7:D10)</f>
        <v>1983869.7000000004</v>
      </c>
      <c r="E6" s="157">
        <f>SUM(E7:E10)</f>
        <v>2098694.8000000003</v>
      </c>
      <c r="F6" s="157">
        <f>SUM(F7:F10)</f>
        <v>2098406.3000000003</v>
      </c>
      <c r="G6" s="86">
        <f>F6/E6*100</f>
        <v>99.986253360898402</v>
      </c>
      <c r="J6" s="79">
        <f>E6-D6</f>
        <v>114825.09999999986</v>
      </c>
      <c r="K6" s="79"/>
      <c r="L6" s="327">
        <f>E6-E10</f>
        <v>1982209.2000000002</v>
      </c>
      <c r="M6" s="327">
        <f>F6-F10</f>
        <v>1981920.7000000002</v>
      </c>
      <c r="N6" s="41">
        <f>M6/L6*100</f>
        <v>99.985445532187015</v>
      </c>
      <c r="P6" s="41">
        <f>E6-F6</f>
        <v>288.5</v>
      </c>
    </row>
    <row r="7" spans="1:16" s="41" customFormat="1" ht="18.75" customHeight="1" x14ac:dyDescent="0.25">
      <c r="A7" s="296"/>
      <c r="B7" s="296"/>
      <c r="C7" s="245" t="s">
        <v>528</v>
      </c>
      <c r="D7" s="157">
        <f t="shared" ref="D7:F10" si="0">SUM(D12,D87,D112,D172)</f>
        <v>69846.3</v>
      </c>
      <c r="E7" s="157">
        <f t="shared" si="0"/>
        <v>80973.5</v>
      </c>
      <c r="F7" s="157">
        <f t="shared" si="0"/>
        <v>80973.5</v>
      </c>
      <c r="G7" s="86">
        <f t="shared" ref="G7:G15" si="1">F7/E7*100</f>
        <v>100</v>
      </c>
      <c r="H7" s="327">
        <f>F7+F8</f>
        <v>1578197.5000000002</v>
      </c>
      <c r="I7" s="327">
        <f>F7+F8+F9</f>
        <v>1981920.7000000002</v>
      </c>
      <c r="J7" s="79">
        <f t="shared" ref="J7:J86" si="2">E7-D7</f>
        <v>11127.199999999997</v>
      </c>
      <c r="K7" s="79">
        <f>H7/I7*100</f>
        <v>79.62969961411676</v>
      </c>
      <c r="L7" s="327"/>
      <c r="M7" s="327"/>
      <c r="P7" s="41">
        <f t="shared" ref="P7:P70" si="3">E7-F7</f>
        <v>0</v>
      </c>
    </row>
    <row r="8" spans="1:16" s="41" customFormat="1" ht="29.25" customHeight="1" x14ac:dyDescent="0.25">
      <c r="A8" s="296"/>
      <c r="B8" s="296"/>
      <c r="C8" s="245" t="s">
        <v>529</v>
      </c>
      <c r="D8" s="157">
        <f t="shared" si="0"/>
        <v>1485014.8000000003</v>
      </c>
      <c r="E8" s="157">
        <f t="shared" si="0"/>
        <v>1497224.0000000002</v>
      </c>
      <c r="F8" s="157">
        <f t="shared" si="0"/>
        <v>1497224.0000000002</v>
      </c>
      <c r="G8" s="86">
        <f t="shared" si="1"/>
        <v>100</v>
      </c>
      <c r="J8" s="79"/>
      <c r="K8" s="79"/>
      <c r="L8" s="327"/>
      <c r="M8" s="327"/>
      <c r="P8" s="41">
        <f t="shared" si="3"/>
        <v>0</v>
      </c>
    </row>
    <row r="9" spans="1:16" s="42" customFormat="1" ht="15.75" customHeight="1" x14ac:dyDescent="0.25">
      <c r="A9" s="296"/>
      <c r="B9" s="296"/>
      <c r="C9" s="245" t="s">
        <v>530</v>
      </c>
      <c r="D9" s="157">
        <f t="shared" si="0"/>
        <v>303277.30000000005</v>
      </c>
      <c r="E9" s="157">
        <f t="shared" si="0"/>
        <v>404011.7</v>
      </c>
      <c r="F9" s="157">
        <f t="shared" si="0"/>
        <v>403723.20000000007</v>
      </c>
      <c r="G9" s="86">
        <f t="shared" si="1"/>
        <v>99.928591176938696</v>
      </c>
      <c r="H9" s="79"/>
      <c r="J9" s="79">
        <f t="shared" si="2"/>
        <v>100734.39999999997</v>
      </c>
      <c r="K9" s="79"/>
      <c r="L9" s="79"/>
      <c r="M9" s="79"/>
      <c r="P9" s="41">
        <f t="shared" si="3"/>
        <v>288.49999999994179</v>
      </c>
    </row>
    <row r="10" spans="1:16" s="42" customFormat="1" ht="17.25" customHeight="1" x14ac:dyDescent="0.25">
      <c r="A10" s="296"/>
      <c r="B10" s="296"/>
      <c r="C10" s="245" t="s">
        <v>403</v>
      </c>
      <c r="D10" s="157">
        <f t="shared" si="0"/>
        <v>125731.3</v>
      </c>
      <c r="E10" s="157">
        <f t="shared" si="0"/>
        <v>116485.59999999999</v>
      </c>
      <c r="F10" s="157">
        <f t="shared" si="0"/>
        <v>116485.59999999999</v>
      </c>
      <c r="G10" s="86">
        <f t="shared" si="1"/>
        <v>100</v>
      </c>
      <c r="J10" s="79">
        <f t="shared" si="2"/>
        <v>-9245.7000000000116</v>
      </c>
      <c r="K10" s="79"/>
      <c r="L10" s="79"/>
      <c r="M10" s="79"/>
      <c r="P10" s="41">
        <f t="shared" si="3"/>
        <v>0</v>
      </c>
    </row>
    <row r="11" spans="1:16" s="42" customFormat="1" ht="29.25" customHeight="1" x14ac:dyDescent="0.25">
      <c r="A11" s="287" t="s">
        <v>5</v>
      </c>
      <c r="B11" s="287" t="s">
        <v>64</v>
      </c>
      <c r="C11" s="245" t="s">
        <v>402</v>
      </c>
      <c r="D11" s="157">
        <f>SUM(D12:D15)</f>
        <v>21862.799999999999</v>
      </c>
      <c r="E11" s="157">
        <f>SUM(E12:E15)</f>
        <v>36550</v>
      </c>
      <c r="F11" s="157">
        <f>SUM(F12:F15)</f>
        <v>36549.300000000003</v>
      </c>
      <c r="G11" s="87">
        <f t="shared" si="1"/>
        <v>99.998084815321491</v>
      </c>
      <c r="J11" s="79">
        <f t="shared" si="2"/>
        <v>14687.2</v>
      </c>
      <c r="K11" s="79"/>
      <c r="L11" s="79"/>
      <c r="M11" s="79"/>
      <c r="P11" s="41">
        <f t="shared" si="3"/>
        <v>0.69999999999708962</v>
      </c>
    </row>
    <row r="12" spans="1:16" s="42" customFormat="1" ht="16.5" customHeight="1" x14ac:dyDescent="0.25">
      <c r="A12" s="287"/>
      <c r="B12" s="287"/>
      <c r="C12" s="245" t="s">
        <v>528</v>
      </c>
      <c r="D12" s="158">
        <f>SUM(D17,D22,D27,D32,D37,D42,D47,D52,D67,D72,D77,D82)</f>
        <v>357</v>
      </c>
      <c r="E12" s="158">
        <f>SUM(E17,E22,E27,E32,E37,E42,E47,E52,E67,E72,E77,E82)</f>
        <v>357</v>
      </c>
      <c r="F12" s="158">
        <f>SUM(F17,F22,F27,F32,F37,F42,F47,F52,F67,F72,F77,F82)</f>
        <v>357</v>
      </c>
      <c r="G12" s="87">
        <f t="shared" si="1"/>
        <v>100</v>
      </c>
      <c r="J12" s="79">
        <f t="shared" si="2"/>
        <v>0</v>
      </c>
      <c r="K12" s="79"/>
      <c r="L12" s="79"/>
      <c r="M12" s="79"/>
      <c r="P12" s="41">
        <f t="shared" si="3"/>
        <v>0</v>
      </c>
    </row>
    <row r="13" spans="1:16" s="42" customFormat="1" ht="26.25" customHeight="1" x14ac:dyDescent="0.25">
      <c r="A13" s="287"/>
      <c r="B13" s="287"/>
      <c r="C13" s="245" t="s">
        <v>529</v>
      </c>
      <c r="D13" s="158">
        <f t="shared" ref="D13:F15" si="4">SUM(D18,D23,D28,D33,D38,D43,D48,D53,D68,D73,D78,D83)</f>
        <v>9122.6999999999989</v>
      </c>
      <c r="E13" s="158">
        <f t="shared" si="4"/>
        <v>17907.699999999997</v>
      </c>
      <c r="F13" s="158">
        <f t="shared" si="4"/>
        <v>17907.699999999997</v>
      </c>
      <c r="G13" s="87"/>
      <c r="J13" s="79"/>
      <c r="K13" s="79"/>
      <c r="L13" s="79"/>
      <c r="M13" s="79"/>
      <c r="P13" s="41">
        <f t="shared" si="3"/>
        <v>0</v>
      </c>
    </row>
    <row r="14" spans="1:16" s="42" customFormat="1" ht="15.75" customHeight="1" x14ac:dyDescent="0.25">
      <c r="A14" s="287"/>
      <c r="B14" s="288"/>
      <c r="C14" s="245" t="s">
        <v>530</v>
      </c>
      <c r="D14" s="158">
        <f t="shared" si="4"/>
        <v>12253.300000000001</v>
      </c>
      <c r="E14" s="158">
        <f t="shared" si="4"/>
        <v>18135.5</v>
      </c>
      <c r="F14" s="158">
        <f t="shared" si="4"/>
        <v>18134.8</v>
      </c>
      <c r="G14" s="87">
        <f t="shared" si="1"/>
        <v>99.996140167075623</v>
      </c>
      <c r="H14" s="79"/>
      <c r="J14" s="79">
        <f t="shared" si="2"/>
        <v>5882.1999999999989</v>
      </c>
      <c r="K14" s="79"/>
      <c r="L14" s="79"/>
      <c r="M14" s="79"/>
      <c r="P14" s="41">
        <f t="shared" si="3"/>
        <v>0.7000000000007276</v>
      </c>
    </row>
    <row r="15" spans="1:16" s="42" customFormat="1" ht="17.25" customHeight="1" x14ac:dyDescent="0.25">
      <c r="A15" s="287"/>
      <c r="B15" s="288"/>
      <c r="C15" s="245" t="s">
        <v>403</v>
      </c>
      <c r="D15" s="158">
        <f t="shared" si="4"/>
        <v>129.80000000000001</v>
      </c>
      <c r="E15" s="158">
        <f t="shared" si="4"/>
        <v>149.80000000000001</v>
      </c>
      <c r="F15" s="158">
        <f t="shared" si="4"/>
        <v>149.80000000000001</v>
      </c>
      <c r="G15" s="87">
        <f t="shared" si="1"/>
        <v>100</v>
      </c>
      <c r="J15" s="79">
        <f t="shared" si="2"/>
        <v>20</v>
      </c>
      <c r="K15" s="79"/>
      <c r="L15" s="79"/>
      <c r="M15" s="79"/>
      <c r="P15" s="41">
        <f t="shared" si="3"/>
        <v>0</v>
      </c>
    </row>
    <row r="16" spans="1:16" s="42" customFormat="1" ht="29.25" customHeight="1" x14ac:dyDescent="0.25">
      <c r="A16" s="287" t="s">
        <v>16</v>
      </c>
      <c r="B16" s="287" t="s">
        <v>146</v>
      </c>
      <c r="C16" s="245" t="s">
        <v>402</v>
      </c>
      <c r="D16" s="157">
        <f>SUM(D17:D20)</f>
        <v>232.4</v>
      </c>
      <c r="E16" s="157">
        <f>SUM(E17:E20)</f>
        <v>434.4</v>
      </c>
      <c r="F16" s="157">
        <f>SUM(F17:F20)</f>
        <v>434.4</v>
      </c>
      <c r="G16" s="87">
        <f>F16/E16*100</f>
        <v>100</v>
      </c>
      <c r="J16" s="79">
        <f t="shared" si="2"/>
        <v>201.99999999999997</v>
      </c>
      <c r="K16" s="79"/>
      <c r="L16" s="79"/>
      <c r="M16" s="79"/>
      <c r="P16" s="41">
        <f t="shared" si="3"/>
        <v>0</v>
      </c>
    </row>
    <row r="17" spans="1:16" s="42" customFormat="1" ht="16.5" customHeight="1" x14ac:dyDescent="0.25">
      <c r="A17" s="287"/>
      <c r="B17" s="287"/>
      <c r="C17" s="246" t="s">
        <v>528</v>
      </c>
      <c r="D17" s="158">
        <v>0</v>
      </c>
      <c r="E17" s="158">
        <v>0</v>
      </c>
      <c r="F17" s="158">
        <v>0</v>
      </c>
      <c r="G17" s="87"/>
      <c r="J17" s="79">
        <f t="shared" si="2"/>
        <v>0</v>
      </c>
      <c r="K17" s="79"/>
      <c r="L17" s="79"/>
      <c r="M17" s="79"/>
      <c r="P17" s="41">
        <f t="shared" si="3"/>
        <v>0</v>
      </c>
    </row>
    <row r="18" spans="1:16" s="42" customFormat="1" ht="26.25" customHeight="1" x14ac:dyDescent="0.25">
      <c r="A18" s="287"/>
      <c r="B18" s="287"/>
      <c r="C18" s="246" t="s">
        <v>529</v>
      </c>
      <c r="D18" s="158">
        <v>0</v>
      </c>
      <c r="E18" s="158">
        <v>202</v>
      </c>
      <c r="F18" s="158">
        <v>202</v>
      </c>
      <c r="G18" s="87"/>
      <c r="J18" s="79"/>
      <c r="K18" s="79"/>
      <c r="L18" s="79"/>
      <c r="M18" s="79"/>
      <c r="P18" s="41">
        <f t="shared" si="3"/>
        <v>0</v>
      </c>
    </row>
    <row r="19" spans="1:16" s="42" customFormat="1" ht="15.75" customHeight="1" x14ac:dyDescent="0.25">
      <c r="A19" s="287"/>
      <c r="B19" s="287"/>
      <c r="C19" s="246" t="s">
        <v>530</v>
      </c>
      <c r="D19" s="158">
        <v>232.4</v>
      </c>
      <c r="E19" s="158">
        <v>232.4</v>
      </c>
      <c r="F19" s="158">
        <v>232.4</v>
      </c>
      <c r="G19" s="87"/>
      <c r="H19" s="79"/>
      <c r="J19" s="79">
        <f t="shared" si="2"/>
        <v>0</v>
      </c>
      <c r="K19" s="79"/>
      <c r="L19" s="79"/>
      <c r="M19" s="79"/>
      <c r="P19" s="41">
        <f t="shared" si="3"/>
        <v>0</v>
      </c>
    </row>
    <row r="20" spans="1:16" s="42" customFormat="1" ht="17.25" customHeight="1" x14ac:dyDescent="0.25">
      <c r="A20" s="287"/>
      <c r="B20" s="287"/>
      <c r="C20" s="246" t="s">
        <v>403</v>
      </c>
      <c r="D20" s="158">
        <v>0</v>
      </c>
      <c r="E20" s="158">
        <v>0</v>
      </c>
      <c r="F20" s="158">
        <v>0</v>
      </c>
      <c r="G20" s="87"/>
      <c r="J20" s="79">
        <f t="shared" si="2"/>
        <v>0</v>
      </c>
      <c r="K20" s="79"/>
      <c r="L20" s="79"/>
      <c r="M20" s="79"/>
      <c r="P20" s="41">
        <f t="shared" si="3"/>
        <v>0</v>
      </c>
    </row>
    <row r="21" spans="1:16" s="42" customFormat="1" ht="29.25" customHeight="1" x14ac:dyDescent="0.25">
      <c r="A21" s="287" t="s">
        <v>147</v>
      </c>
      <c r="B21" s="287" t="s">
        <v>148</v>
      </c>
      <c r="C21" s="245" t="s">
        <v>402</v>
      </c>
      <c r="D21" s="157">
        <f>SUM(D22:D25)</f>
        <v>0</v>
      </c>
      <c r="E21" s="157">
        <f>SUM(E22:E25)</f>
        <v>0</v>
      </c>
      <c r="F21" s="157">
        <f>SUM(F22:F25)</f>
        <v>0</v>
      </c>
      <c r="G21" s="87"/>
      <c r="J21" s="79">
        <f t="shared" si="2"/>
        <v>0</v>
      </c>
      <c r="K21" s="79"/>
      <c r="L21" s="79"/>
      <c r="M21" s="79"/>
      <c r="P21" s="41">
        <f t="shared" si="3"/>
        <v>0</v>
      </c>
    </row>
    <row r="22" spans="1:16" s="42" customFormat="1" ht="16.5" customHeight="1" x14ac:dyDescent="0.25">
      <c r="A22" s="287"/>
      <c r="B22" s="287"/>
      <c r="C22" s="246" t="s">
        <v>528</v>
      </c>
      <c r="D22" s="158">
        <v>0</v>
      </c>
      <c r="E22" s="158">
        <v>0</v>
      </c>
      <c r="F22" s="158">
        <v>0</v>
      </c>
      <c r="G22" s="87"/>
      <c r="J22" s="79">
        <f t="shared" si="2"/>
        <v>0</v>
      </c>
      <c r="K22" s="79"/>
      <c r="L22" s="79"/>
      <c r="M22" s="79"/>
      <c r="P22" s="41">
        <f t="shared" si="3"/>
        <v>0</v>
      </c>
    </row>
    <row r="23" spans="1:16" s="42" customFormat="1" ht="26.25" customHeight="1" x14ac:dyDescent="0.25">
      <c r="A23" s="287"/>
      <c r="B23" s="287"/>
      <c r="C23" s="246" t="s">
        <v>529</v>
      </c>
      <c r="D23" s="158">
        <v>0</v>
      </c>
      <c r="E23" s="158">
        <v>0</v>
      </c>
      <c r="F23" s="158">
        <v>0</v>
      </c>
      <c r="G23" s="87"/>
      <c r="J23" s="79"/>
      <c r="K23" s="79"/>
      <c r="L23" s="79"/>
      <c r="M23" s="79"/>
      <c r="P23" s="41">
        <f t="shared" si="3"/>
        <v>0</v>
      </c>
    </row>
    <row r="24" spans="1:16" s="42" customFormat="1" ht="15.75" customHeight="1" x14ac:dyDescent="0.25">
      <c r="A24" s="287"/>
      <c r="B24" s="287"/>
      <c r="C24" s="246" t="s">
        <v>530</v>
      </c>
      <c r="D24" s="158">
        <v>0</v>
      </c>
      <c r="E24" s="158">
        <v>0</v>
      </c>
      <c r="F24" s="158">
        <v>0</v>
      </c>
      <c r="G24" s="87"/>
      <c r="H24" s="79"/>
      <c r="J24" s="79">
        <f t="shared" si="2"/>
        <v>0</v>
      </c>
      <c r="K24" s="79"/>
      <c r="L24" s="79"/>
      <c r="M24" s="79"/>
      <c r="P24" s="41">
        <f t="shared" si="3"/>
        <v>0</v>
      </c>
    </row>
    <row r="25" spans="1:16" s="42" customFormat="1" ht="17.25" customHeight="1" x14ac:dyDescent="0.25">
      <c r="A25" s="287"/>
      <c r="B25" s="287"/>
      <c r="C25" s="246" t="s">
        <v>403</v>
      </c>
      <c r="D25" s="158">
        <v>0</v>
      </c>
      <c r="E25" s="158">
        <v>0</v>
      </c>
      <c r="F25" s="158">
        <v>0</v>
      </c>
      <c r="G25" s="87"/>
      <c r="J25" s="79">
        <f t="shared" si="2"/>
        <v>0</v>
      </c>
      <c r="K25" s="79"/>
      <c r="L25" s="79"/>
      <c r="M25" s="79"/>
      <c r="P25" s="41">
        <f t="shared" si="3"/>
        <v>0</v>
      </c>
    </row>
    <row r="26" spans="1:16" s="42" customFormat="1" ht="29.25" customHeight="1" x14ac:dyDescent="0.25">
      <c r="A26" s="287" t="s">
        <v>17</v>
      </c>
      <c r="B26" s="287" t="s">
        <v>149</v>
      </c>
      <c r="C26" s="245" t="s">
        <v>402</v>
      </c>
      <c r="D26" s="157">
        <f>SUM(D27:D30)</f>
        <v>0</v>
      </c>
      <c r="E26" s="157">
        <f>SUM(E27:E30)</f>
        <v>0</v>
      </c>
      <c r="F26" s="157">
        <f>SUM(F27:F30)</f>
        <v>0</v>
      </c>
      <c r="G26" s="87"/>
      <c r="J26" s="79">
        <f t="shared" si="2"/>
        <v>0</v>
      </c>
      <c r="K26" s="79"/>
      <c r="L26" s="79"/>
      <c r="M26" s="79"/>
      <c r="P26" s="41">
        <f t="shared" si="3"/>
        <v>0</v>
      </c>
    </row>
    <row r="27" spans="1:16" s="42" customFormat="1" ht="16.5" customHeight="1" x14ac:dyDescent="0.25">
      <c r="A27" s="287"/>
      <c r="B27" s="287"/>
      <c r="C27" s="246" t="s">
        <v>528</v>
      </c>
      <c r="D27" s="158">
        <v>0</v>
      </c>
      <c r="E27" s="158">
        <v>0</v>
      </c>
      <c r="F27" s="158">
        <v>0</v>
      </c>
      <c r="G27" s="87"/>
      <c r="J27" s="79">
        <f t="shared" si="2"/>
        <v>0</v>
      </c>
      <c r="K27" s="79"/>
      <c r="L27" s="79"/>
      <c r="M27" s="79"/>
      <c r="P27" s="41">
        <f t="shared" si="3"/>
        <v>0</v>
      </c>
    </row>
    <row r="28" spans="1:16" s="42" customFormat="1" ht="26.25" customHeight="1" x14ac:dyDescent="0.25">
      <c r="A28" s="287"/>
      <c r="B28" s="287"/>
      <c r="C28" s="246" t="s">
        <v>529</v>
      </c>
      <c r="D28" s="158">
        <v>0</v>
      </c>
      <c r="E28" s="158">
        <v>0</v>
      </c>
      <c r="F28" s="158">
        <v>0</v>
      </c>
      <c r="G28" s="87"/>
      <c r="J28" s="79"/>
      <c r="K28" s="79"/>
      <c r="L28" s="79"/>
      <c r="M28" s="79"/>
      <c r="P28" s="41">
        <f t="shared" si="3"/>
        <v>0</v>
      </c>
    </row>
    <row r="29" spans="1:16" s="42" customFormat="1" ht="15.75" customHeight="1" x14ac:dyDescent="0.25">
      <c r="A29" s="287"/>
      <c r="B29" s="287"/>
      <c r="C29" s="246" t="s">
        <v>530</v>
      </c>
      <c r="D29" s="158">
        <v>0</v>
      </c>
      <c r="E29" s="158">
        <v>0</v>
      </c>
      <c r="F29" s="158">
        <v>0</v>
      </c>
      <c r="G29" s="87"/>
      <c r="H29" s="79"/>
      <c r="J29" s="79">
        <f t="shared" si="2"/>
        <v>0</v>
      </c>
      <c r="K29" s="79"/>
      <c r="L29" s="79"/>
      <c r="M29" s="79"/>
      <c r="P29" s="41">
        <f t="shared" si="3"/>
        <v>0</v>
      </c>
    </row>
    <row r="30" spans="1:16" s="42" customFormat="1" ht="17.25" customHeight="1" x14ac:dyDescent="0.25">
      <c r="A30" s="287"/>
      <c r="B30" s="287"/>
      <c r="C30" s="246" t="s">
        <v>403</v>
      </c>
      <c r="D30" s="158">
        <v>0</v>
      </c>
      <c r="E30" s="158">
        <v>0</v>
      </c>
      <c r="F30" s="158">
        <v>0</v>
      </c>
      <c r="G30" s="87"/>
      <c r="J30" s="79">
        <f t="shared" si="2"/>
        <v>0</v>
      </c>
      <c r="K30" s="79"/>
      <c r="L30" s="79"/>
      <c r="M30" s="79"/>
      <c r="P30" s="41">
        <f t="shared" si="3"/>
        <v>0</v>
      </c>
    </row>
    <row r="31" spans="1:16" s="42" customFormat="1" ht="29.25" customHeight="1" x14ac:dyDescent="0.25">
      <c r="A31" s="287" t="s">
        <v>150</v>
      </c>
      <c r="B31" s="287" t="s">
        <v>151</v>
      </c>
      <c r="C31" s="245" t="s">
        <v>402</v>
      </c>
      <c r="D31" s="157">
        <f>SUM(D32:D35)</f>
        <v>694.1</v>
      </c>
      <c r="E31" s="157">
        <f>SUM(E32:E35)</f>
        <v>694.1</v>
      </c>
      <c r="F31" s="157">
        <f>SUM(F32:F35)</f>
        <v>693.4</v>
      </c>
      <c r="G31" s="87">
        <f>F31/E31*100</f>
        <v>99.899149978389275</v>
      </c>
      <c r="J31" s="79">
        <f t="shared" si="2"/>
        <v>0</v>
      </c>
      <c r="K31" s="79"/>
      <c r="L31" s="79"/>
      <c r="M31" s="79"/>
      <c r="P31" s="41">
        <f t="shared" si="3"/>
        <v>0.70000000000004547</v>
      </c>
    </row>
    <row r="32" spans="1:16" s="42" customFormat="1" ht="16.5" customHeight="1" x14ac:dyDescent="0.25">
      <c r="A32" s="287"/>
      <c r="B32" s="287"/>
      <c r="C32" s="246" t="s">
        <v>528</v>
      </c>
      <c r="D32" s="158">
        <v>0</v>
      </c>
      <c r="E32" s="158">
        <v>0</v>
      </c>
      <c r="F32" s="158">
        <v>0</v>
      </c>
      <c r="G32" s="87"/>
      <c r="J32" s="79">
        <f t="shared" si="2"/>
        <v>0</v>
      </c>
      <c r="K32" s="79"/>
      <c r="L32" s="79"/>
      <c r="M32" s="79"/>
      <c r="P32" s="41">
        <f t="shared" si="3"/>
        <v>0</v>
      </c>
    </row>
    <row r="33" spans="1:16" s="42" customFormat="1" ht="26.25" customHeight="1" x14ac:dyDescent="0.25">
      <c r="A33" s="287"/>
      <c r="B33" s="287"/>
      <c r="C33" s="246" t="s">
        <v>529</v>
      </c>
      <c r="D33" s="158">
        <v>0</v>
      </c>
      <c r="E33" s="158">
        <v>0</v>
      </c>
      <c r="F33" s="158">
        <v>0</v>
      </c>
      <c r="G33" s="87"/>
      <c r="J33" s="79"/>
      <c r="K33" s="79"/>
      <c r="L33" s="79"/>
      <c r="M33" s="79"/>
      <c r="P33" s="41">
        <f t="shared" si="3"/>
        <v>0</v>
      </c>
    </row>
    <row r="34" spans="1:16" s="42" customFormat="1" ht="15.75" customHeight="1" x14ac:dyDescent="0.25">
      <c r="A34" s="287"/>
      <c r="B34" s="287"/>
      <c r="C34" s="246" t="s">
        <v>530</v>
      </c>
      <c r="D34" s="158">
        <v>694.1</v>
      </c>
      <c r="E34" s="158">
        <v>694.1</v>
      </c>
      <c r="F34" s="158">
        <v>693.4</v>
      </c>
      <c r="G34" s="87"/>
      <c r="H34" s="79"/>
      <c r="J34" s="79">
        <f t="shared" si="2"/>
        <v>0</v>
      </c>
      <c r="K34" s="79"/>
      <c r="L34" s="79"/>
      <c r="M34" s="79"/>
      <c r="P34" s="41">
        <f t="shared" si="3"/>
        <v>0.70000000000004547</v>
      </c>
    </row>
    <row r="35" spans="1:16" s="42" customFormat="1" ht="17.25" customHeight="1" x14ac:dyDescent="0.25">
      <c r="A35" s="287"/>
      <c r="B35" s="287"/>
      <c r="C35" s="246" t="s">
        <v>403</v>
      </c>
      <c r="D35" s="158">
        <v>0</v>
      </c>
      <c r="E35" s="158">
        <v>0</v>
      </c>
      <c r="F35" s="158">
        <v>0</v>
      </c>
      <c r="G35" s="87"/>
      <c r="J35" s="79">
        <f t="shared" si="2"/>
        <v>0</v>
      </c>
      <c r="K35" s="79"/>
      <c r="L35" s="79"/>
      <c r="M35" s="79"/>
      <c r="P35" s="41">
        <f t="shared" si="3"/>
        <v>0</v>
      </c>
    </row>
    <row r="36" spans="1:16" s="42" customFormat="1" ht="29.25" customHeight="1" x14ac:dyDescent="0.25">
      <c r="A36" s="287" t="s">
        <v>152</v>
      </c>
      <c r="B36" s="287" t="s">
        <v>153</v>
      </c>
      <c r="C36" s="245" t="s">
        <v>402</v>
      </c>
      <c r="D36" s="157">
        <f>SUM(D37:D40)</f>
        <v>417.6</v>
      </c>
      <c r="E36" s="157">
        <f>SUM(E37:E40)</f>
        <v>417.6</v>
      </c>
      <c r="F36" s="157">
        <f>SUM(F37:F40)</f>
        <v>417.6</v>
      </c>
      <c r="G36" s="87">
        <f>F36/E36*100</f>
        <v>100</v>
      </c>
      <c r="J36" s="79">
        <f t="shared" si="2"/>
        <v>0</v>
      </c>
      <c r="K36" s="79"/>
      <c r="L36" s="79"/>
      <c r="M36" s="79"/>
      <c r="P36" s="41">
        <f t="shared" si="3"/>
        <v>0</v>
      </c>
    </row>
    <row r="37" spans="1:16" s="42" customFormat="1" ht="16.5" customHeight="1" x14ac:dyDescent="0.25">
      <c r="A37" s="287"/>
      <c r="B37" s="287"/>
      <c r="C37" s="246" t="s">
        <v>528</v>
      </c>
      <c r="D37" s="158">
        <v>357</v>
      </c>
      <c r="E37" s="158">
        <v>357</v>
      </c>
      <c r="F37" s="158">
        <v>357</v>
      </c>
      <c r="G37" s="87"/>
      <c r="J37" s="79">
        <f t="shared" si="2"/>
        <v>0</v>
      </c>
      <c r="K37" s="79"/>
      <c r="L37" s="79"/>
      <c r="M37" s="79"/>
      <c r="P37" s="41">
        <f t="shared" si="3"/>
        <v>0</v>
      </c>
    </row>
    <row r="38" spans="1:16" s="42" customFormat="1" ht="26.25" customHeight="1" x14ac:dyDescent="0.25">
      <c r="A38" s="287"/>
      <c r="B38" s="287"/>
      <c r="C38" s="246" t="s">
        <v>529</v>
      </c>
      <c r="D38" s="158">
        <v>18.8</v>
      </c>
      <c r="E38" s="158">
        <v>18.8</v>
      </c>
      <c r="F38" s="158">
        <v>18.8</v>
      </c>
      <c r="G38" s="87"/>
      <c r="J38" s="79"/>
      <c r="K38" s="79"/>
      <c r="L38" s="79"/>
      <c r="M38" s="79"/>
      <c r="P38" s="41">
        <f t="shared" si="3"/>
        <v>0</v>
      </c>
    </row>
    <row r="39" spans="1:16" s="42" customFormat="1" ht="15.75" customHeight="1" x14ac:dyDescent="0.25">
      <c r="A39" s="287"/>
      <c r="B39" s="287"/>
      <c r="C39" s="246" t="s">
        <v>530</v>
      </c>
      <c r="D39" s="158">
        <v>41.8</v>
      </c>
      <c r="E39" s="158">
        <v>41.8</v>
      </c>
      <c r="F39" s="158">
        <v>41.8</v>
      </c>
      <c r="G39" s="87"/>
      <c r="H39" s="79"/>
      <c r="J39" s="79">
        <f t="shared" si="2"/>
        <v>0</v>
      </c>
      <c r="K39" s="79"/>
      <c r="L39" s="79"/>
      <c r="M39" s="79"/>
      <c r="P39" s="41">
        <f t="shared" si="3"/>
        <v>0</v>
      </c>
    </row>
    <row r="40" spans="1:16" s="42" customFormat="1" ht="17.25" customHeight="1" x14ac:dyDescent="0.25">
      <c r="A40" s="287"/>
      <c r="B40" s="287"/>
      <c r="C40" s="246" t="s">
        <v>403</v>
      </c>
      <c r="D40" s="158">
        <v>0</v>
      </c>
      <c r="E40" s="158">
        <v>0</v>
      </c>
      <c r="F40" s="158">
        <v>0</v>
      </c>
      <c r="G40" s="87"/>
      <c r="J40" s="79">
        <f t="shared" si="2"/>
        <v>0</v>
      </c>
      <c r="K40" s="79"/>
      <c r="L40" s="79"/>
      <c r="M40" s="79"/>
      <c r="P40" s="41">
        <f t="shared" si="3"/>
        <v>0</v>
      </c>
    </row>
    <row r="41" spans="1:16" s="42" customFormat="1" ht="29.25" customHeight="1" x14ac:dyDescent="0.25">
      <c r="A41" s="287" t="s">
        <v>154</v>
      </c>
      <c r="B41" s="287" t="s">
        <v>18</v>
      </c>
      <c r="C41" s="245" t="s">
        <v>402</v>
      </c>
      <c r="D41" s="157">
        <f>SUM(D42:D45)</f>
        <v>104.5</v>
      </c>
      <c r="E41" s="157">
        <f>SUM(E42:E45)</f>
        <v>239.5</v>
      </c>
      <c r="F41" s="157">
        <f>SUM(F42:F45)</f>
        <v>239.5</v>
      </c>
      <c r="G41" s="87">
        <f>F41/E41*100</f>
        <v>100</v>
      </c>
      <c r="J41" s="79">
        <f t="shared" si="2"/>
        <v>135</v>
      </c>
      <c r="K41" s="79"/>
      <c r="L41" s="79"/>
      <c r="M41" s="79"/>
      <c r="P41" s="41">
        <f t="shared" si="3"/>
        <v>0</v>
      </c>
    </row>
    <row r="42" spans="1:16" s="42" customFormat="1" ht="16.5" customHeight="1" x14ac:dyDescent="0.25">
      <c r="A42" s="287"/>
      <c r="B42" s="287"/>
      <c r="C42" s="246" t="s">
        <v>528</v>
      </c>
      <c r="D42" s="158">
        <v>0</v>
      </c>
      <c r="E42" s="158">
        <v>0</v>
      </c>
      <c r="F42" s="158">
        <v>0</v>
      </c>
      <c r="G42" s="87"/>
      <c r="J42" s="79">
        <f t="shared" si="2"/>
        <v>0</v>
      </c>
      <c r="K42" s="79"/>
      <c r="L42" s="79"/>
      <c r="M42" s="79"/>
      <c r="P42" s="41">
        <f t="shared" si="3"/>
        <v>0</v>
      </c>
    </row>
    <row r="43" spans="1:16" s="42" customFormat="1" ht="26.25" customHeight="1" x14ac:dyDescent="0.25">
      <c r="A43" s="287"/>
      <c r="B43" s="287"/>
      <c r="C43" s="246" t="s">
        <v>529</v>
      </c>
      <c r="D43" s="158">
        <v>0</v>
      </c>
      <c r="E43" s="158">
        <v>0</v>
      </c>
      <c r="F43" s="158">
        <v>0</v>
      </c>
      <c r="G43" s="87"/>
      <c r="J43" s="79"/>
      <c r="K43" s="79"/>
      <c r="L43" s="79"/>
      <c r="M43" s="79"/>
      <c r="P43" s="41">
        <f t="shared" si="3"/>
        <v>0</v>
      </c>
    </row>
    <row r="44" spans="1:16" s="42" customFormat="1" ht="15.75" customHeight="1" x14ac:dyDescent="0.25">
      <c r="A44" s="287"/>
      <c r="B44" s="287"/>
      <c r="C44" s="246" t="s">
        <v>530</v>
      </c>
      <c r="D44" s="159">
        <v>104.5</v>
      </c>
      <c r="E44" s="159">
        <v>239.5</v>
      </c>
      <c r="F44" s="159">
        <v>239.5</v>
      </c>
      <c r="G44" s="87"/>
      <c r="H44" s="79"/>
      <c r="J44" s="79">
        <f t="shared" si="2"/>
        <v>135</v>
      </c>
      <c r="K44" s="79"/>
      <c r="L44" s="79"/>
      <c r="M44" s="79"/>
      <c r="P44" s="41">
        <f t="shared" si="3"/>
        <v>0</v>
      </c>
    </row>
    <row r="45" spans="1:16" s="42" customFormat="1" ht="17.25" customHeight="1" x14ac:dyDescent="0.25">
      <c r="A45" s="287"/>
      <c r="B45" s="287"/>
      <c r="C45" s="246" t="s">
        <v>403</v>
      </c>
      <c r="D45" s="158">
        <v>0</v>
      </c>
      <c r="E45" s="158">
        <v>0</v>
      </c>
      <c r="F45" s="158">
        <v>0</v>
      </c>
      <c r="G45" s="87"/>
      <c r="J45" s="79">
        <f t="shared" si="2"/>
        <v>0</v>
      </c>
      <c r="K45" s="79"/>
      <c r="L45" s="79"/>
      <c r="M45" s="79"/>
      <c r="P45" s="41">
        <f t="shared" si="3"/>
        <v>0</v>
      </c>
    </row>
    <row r="46" spans="1:16" s="42" customFormat="1" ht="29.25" customHeight="1" x14ac:dyDescent="0.25">
      <c r="A46" s="287" t="s">
        <v>155</v>
      </c>
      <c r="B46" s="287" t="s">
        <v>156</v>
      </c>
      <c r="C46" s="245" t="s">
        <v>402</v>
      </c>
      <c r="D46" s="157">
        <f>SUM(D47:D50)</f>
        <v>291.8</v>
      </c>
      <c r="E46" s="157">
        <f>SUM(E47:E50)</f>
        <v>291.8</v>
      </c>
      <c r="F46" s="157">
        <f>SUM(F47:F50)</f>
        <v>291.8</v>
      </c>
      <c r="G46" s="87">
        <f>F46/E46*100</f>
        <v>100</v>
      </c>
      <c r="J46" s="79">
        <f t="shared" si="2"/>
        <v>0</v>
      </c>
      <c r="K46" s="79"/>
      <c r="L46" s="79"/>
      <c r="M46" s="79"/>
      <c r="P46" s="41">
        <f t="shared" si="3"/>
        <v>0</v>
      </c>
    </row>
    <row r="47" spans="1:16" s="42" customFormat="1" ht="16.5" customHeight="1" x14ac:dyDescent="0.25">
      <c r="A47" s="287"/>
      <c r="B47" s="287"/>
      <c r="C47" s="246" t="s">
        <v>528</v>
      </c>
      <c r="D47" s="158">
        <v>0</v>
      </c>
      <c r="E47" s="158">
        <v>0</v>
      </c>
      <c r="F47" s="158">
        <v>0</v>
      </c>
      <c r="G47" s="87"/>
      <c r="J47" s="79">
        <f t="shared" si="2"/>
        <v>0</v>
      </c>
      <c r="K47" s="79"/>
      <c r="L47" s="79"/>
      <c r="M47" s="79"/>
      <c r="P47" s="41">
        <f t="shared" si="3"/>
        <v>0</v>
      </c>
    </row>
    <row r="48" spans="1:16" s="42" customFormat="1" ht="26.25" customHeight="1" x14ac:dyDescent="0.25">
      <c r="A48" s="287"/>
      <c r="B48" s="287"/>
      <c r="C48" s="246" t="s">
        <v>529</v>
      </c>
      <c r="D48" s="158">
        <v>0</v>
      </c>
      <c r="E48" s="158">
        <v>0</v>
      </c>
      <c r="F48" s="158">
        <v>0</v>
      </c>
      <c r="G48" s="87"/>
      <c r="J48" s="79"/>
      <c r="K48" s="79"/>
      <c r="L48" s="79"/>
      <c r="M48" s="79"/>
      <c r="P48" s="41">
        <f t="shared" si="3"/>
        <v>0</v>
      </c>
    </row>
    <row r="49" spans="1:16" s="42" customFormat="1" ht="15.75" customHeight="1" x14ac:dyDescent="0.25">
      <c r="A49" s="287"/>
      <c r="B49" s="287"/>
      <c r="C49" s="246" t="s">
        <v>530</v>
      </c>
      <c r="D49" s="159">
        <v>291.8</v>
      </c>
      <c r="E49" s="159">
        <v>291.8</v>
      </c>
      <c r="F49" s="159">
        <v>291.8</v>
      </c>
      <c r="G49" s="87"/>
      <c r="H49" s="79"/>
      <c r="J49" s="79">
        <f t="shared" si="2"/>
        <v>0</v>
      </c>
      <c r="K49" s="79"/>
      <c r="L49" s="79"/>
      <c r="M49" s="79"/>
      <c r="P49" s="41">
        <f t="shared" si="3"/>
        <v>0</v>
      </c>
    </row>
    <row r="50" spans="1:16" s="42" customFormat="1" ht="17.25" customHeight="1" x14ac:dyDescent="0.25">
      <c r="A50" s="287"/>
      <c r="B50" s="287"/>
      <c r="C50" s="246" t="s">
        <v>403</v>
      </c>
      <c r="D50" s="158">
        <v>0</v>
      </c>
      <c r="E50" s="158">
        <v>0</v>
      </c>
      <c r="F50" s="158">
        <v>0</v>
      </c>
      <c r="G50" s="87"/>
      <c r="J50" s="79">
        <f t="shared" si="2"/>
        <v>0</v>
      </c>
      <c r="K50" s="79"/>
      <c r="L50" s="79"/>
      <c r="M50" s="79"/>
      <c r="P50" s="41">
        <f t="shared" si="3"/>
        <v>0</v>
      </c>
    </row>
    <row r="51" spans="1:16" s="42" customFormat="1" ht="29.25" customHeight="1" x14ac:dyDescent="0.25">
      <c r="A51" s="287" t="s">
        <v>157</v>
      </c>
      <c r="B51" s="287" t="s">
        <v>19</v>
      </c>
      <c r="C51" s="245" t="s">
        <v>402</v>
      </c>
      <c r="D51" s="157">
        <f>SUM(D52:D55)</f>
        <v>4933.3999999999996</v>
      </c>
      <c r="E51" s="157">
        <f>SUM(E52:E55)</f>
        <v>7572.4</v>
      </c>
      <c r="F51" s="157">
        <f>SUM(F52:F55)</f>
        <v>7572.4</v>
      </c>
      <c r="G51" s="87">
        <f>F51/E51*100</f>
        <v>100</v>
      </c>
      <c r="J51" s="79">
        <f t="shared" si="2"/>
        <v>2639</v>
      </c>
      <c r="K51" s="79"/>
      <c r="L51" s="79"/>
      <c r="M51" s="79"/>
      <c r="P51" s="41">
        <f t="shared" si="3"/>
        <v>0</v>
      </c>
    </row>
    <row r="52" spans="1:16" s="42" customFormat="1" ht="16.5" customHeight="1" x14ac:dyDescent="0.25">
      <c r="A52" s="287"/>
      <c r="B52" s="287"/>
      <c r="C52" s="246" t="s">
        <v>528</v>
      </c>
      <c r="D52" s="158">
        <f t="shared" ref="D52:F54" si="5">SUM(D57,D62)</f>
        <v>0</v>
      </c>
      <c r="E52" s="158">
        <f t="shared" si="5"/>
        <v>0</v>
      </c>
      <c r="F52" s="158">
        <f t="shared" si="5"/>
        <v>0</v>
      </c>
      <c r="G52" s="87"/>
      <c r="J52" s="79">
        <f t="shared" si="2"/>
        <v>0</v>
      </c>
      <c r="K52" s="79"/>
      <c r="L52" s="79"/>
      <c r="M52" s="79"/>
      <c r="P52" s="41">
        <f t="shared" si="3"/>
        <v>0</v>
      </c>
    </row>
    <row r="53" spans="1:16" s="42" customFormat="1" ht="26.25" customHeight="1" x14ac:dyDescent="0.25">
      <c r="A53" s="287"/>
      <c r="B53" s="287"/>
      <c r="C53" s="246" t="s">
        <v>529</v>
      </c>
      <c r="D53" s="158">
        <f t="shared" si="5"/>
        <v>0</v>
      </c>
      <c r="E53" s="158">
        <f t="shared" si="5"/>
        <v>1130.5</v>
      </c>
      <c r="F53" s="158">
        <f t="shared" si="5"/>
        <v>1130.5</v>
      </c>
      <c r="G53" s="87"/>
      <c r="J53" s="79"/>
      <c r="K53" s="79"/>
      <c r="L53" s="79"/>
      <c r="M53" s="79"/>
      <c r="P53" s="41">
        <f t="shared" si="3"/>
        <v>0</v>
      </c>
    </row>
    <row r="54" spans="1:16" s="42" customFormat="1" ht="15.75" customHeight="1" x14ac:dyDescent="0.25">
      <c r="A54" s="287"/>
      <c r="B54" s="287"/>
      <c r="C54" s="246" t="s">
        <v>530</v>
      </c>
      <c r="D54" s="158">
        <f t="shared" si="5"/>
        <v>4933.3999999999996</v>
      </c>
      <c r="E54" s="158">
        <f t="shared" si="5"/>
        <v>6441.9</v>
      </c>
      <c r="F54" s="158">
        <f t="shared" si="5"/>
        <v>6441.9</v>
      </c>
      <c r="G54" s="87"/>
      <c r="H54" s="79"/>
      <c r="J54" s="79">
        <f t="shared" si="2"/>
        <v>1508.5</v>
      </c>
      <c r="K54" s="79"/>
      <c r="L54" s="79"/>
      <c r="M54" s="79"/>
      <c r="P54" s="41">
        <f t="shared" si="3"/>
        <v>0</v>
      </c>
    </row>
    <row r="55" spans="1:16" s="42" customFormat="1" ht="17.25" customHeight="1" x14ac:dyDescent="0.25">
      <c r="A55" s="287"/>
      <c r="B55" s="287"/>
      <c r="C55" s="246" t="s">
        <v>403</v>
      </c>
      <c r="D55" s="158">
        <f>SUM(D60,D65)</f>
        <v>0</v>
      </c>
      <c r="E55" s="158">
        <f>SUM(E60,E65)</f>
        <v>0</v>
      </c>
      <c r="F55" s="158">
        <f>SUM(F60,F65)</f>
        <v>0</v>
      </c>
      <c r="G55" s="87"/>
      <c r="J55" s="79">
        <f t="shared" si="2"/>
        <v>0</v>
      </c>
      <c r="K55" s="79"/>
      <c r="L55" s="79"/>
      <c r="M55" s="79"/>
      <c r="P55" s="41">
        <f t="shared" si="3"/>
        <v>0</v>
      </c>
    </row>
    <row r="56" spans="1:16" s="42" customFormat="1" ht="29.25" customHeight="1" x14ac:dyDescent="0.25">
      <c r="A56" s="293" t="s">
        <v>158</v>
      </c>
      <c r="B56" s="293" t="s">
        <v>20</v>
      </c>
      <c r="C56" s="245" t="s">
        <v>402</v>
      </c>
      <c r="D56" s="157">
        <f>SUM(D57:D60)</f>
        <v>4050</v>
      </c>
      <c r="E56" s="157">
        <f>SUM(E57:E60)</f>
        <v>6731.2</v>
      </c>
      <c r="F56" s="157">
        <f>SUM(F57:F60)</f>
        <v>6731.2</v>
      </c>
      <c r="G56" s="87"/>
      <c r="J56" s="79">
        <f t="shared" si="2"/>
        <v>2681.2</v>
      </c>
      <c r="K56" s="79"/>
      <c r="L56" s="79"/>
      <c r="M56" s="79"/>
      <c r="P56" s="41">
        <f t="shared" si="3"/>
        <v>0</v>
      </c>
    </row>
    <row r="57" spans="1:16" s="42" customFormat="1" ht="16.5" customHeight="1" x14ac:dyDescent="0.25">
      <c r="A57" s="293"/>
      <c r="B57" s="293"/>
      <c r="C57" s="246" t="s">
        <v>528</v>
      </c>
      <c r="D57" s="158">
        <v>0</v>
      </c>
      <c r="E57" s="158">
        <v>0</v>
      </c>
      <c r="F57" s="158">
        <v>0</v>
      </c>
      <c r="G57" s="87"/>
      <c r="J57" s="79">
        <f t="shared" si="2"/>
        <v>0</v>
      </c>
      <c r="K57" s="79"/>
      <c r="L57" s="79"/>
      <c r="M57" s="79"/>
      <c r="P57" s="41">
        <f t="shared" si="3"/>
        <v>0</v>
      </c>
    </row>
    <row r="58" spans="1:16" s="42" customFormat="1" ht="26.25" customHeight="1" x14ac:dyDescent="0.25">
      <c r="A58" s="293"/>
      <c r="B58" s="293"/>
      <c r="C58" s="246" t="s">
        <v>529</v>
      </c>
      <c r="D58" s="158">
        <v>0</v>
      </c>
      <c r="E58" s="158">
        <v>1130.5</v>
      </c>
      <c r="F58" s="158">
        <v>1130.5</v>
      </c>
      <c r="G58" s="87"/>
      <c r="J58" s="79"/>
      <c r="K58" s="79"/>
      <c r="L58" s="79"/>
      <c r="M58" s="79"/>
      <c r="P58" s="41">
        <f t="shared" si="3"/>
        <v>0</v>
      </c>
    </row>
    <row r="59" spans="1:16" s="42" customFormat="1" ht="15.75" customHeight="1" x14ac:dyDescent="0.25">
      <c r="A59" s="283"/>
      <c r="B59" s="283"/>
      <c r="C59" s="246" t="s">
        <v>530</v>
      </c>
      <c r="D59" s="158">
        <v>4050</v>
      </c>
      <c r="E59" s="158">
        <v>5600.7</v>
      </c>
      <c r="F59" s="158">
        <v>5600.7</v>
      </c>
      <c r="G59" s="87"/>
      <c r="H59" s="79"/>
      <c r="J59" s="79">
        <f t="shared" si="2"/>
        <v>1550.6999999999998</v>
      </c>
      <c r="K59" s="79"/>
      <c r="L59" s="79"/>
      <c r="M59" s="79"/>
      <c r="P59" s="41">
        <f t="shared" si="3"/>
        <v>0</v>
      </c>
    </row>
    <row r="60" spans="1:16" s="42" customFormat="1" ht="17.25" customHeight="1" x14ac:dyDescent="0.25">
      <c r="A60" s="283"/>
      <c r="B60" s="283"/>
      <c r="C60" s="246" t="s">
        <v>403</v>
      </c>
      <c r="D60" s="158">
        <v>0</v>
      </c>
      <c r="E60" s="158">
        <v>0</v>
      </c>
      <c r="F60" s="158">
        <v>0</v>
      </c>
      <c r="G60" s="87"/>
      <c r="J60" s="79">
        <f t="shared" si="2"/>
        <v>0</v>
      </c>
      <c r="K60" s="79"/>
      <c r="L60" s="79"/>
      <c r="M60" s="79"/>
      <c r="P60" s="41">
        <f t="shared" si="3"/>
        <v>0</v>
      </c>
    </row>
    <row r="61" spans="1:16" s="42" customFormat="1" ht="29.25" customHeight="1" x14ac:dyDescent="0.25">
      <c r="A61" s="293" t="s">
        <v>159</v>
      </c>
      <c r="B61" s="293" t="s">
        <v>21</v>
      </c>
      <c r="C61" s="245" t="s">
        <v>402</v>
      </c>
      <c r="D61" s="157">
        <f>SUM(D62:D65)</f>
        <v>883.4</v>
      </c>
      <c r="E61" s="157">
        <f>SUM(E62:E65)</f>
        <v>841.2</v>
      </c>
      <c r="F61" s="157">
        <f>SUM(F62:F65)</f>
        <v>841.2</v>
      </c>
      <c r="G61" s="87"/>
      <c r="J61" s="79">
        <f t="shared" si="2"/>
        <v>-42.199999999999932</v>
      </c>
      <c r="K61" s="79"/>
      <c r="L61" s="79"/>
      <c r="M61" s="79"/>
      <c r="P61" s="41">
        <f t="shared" si="3"/>
        <v>0</v>
      </c>
    </row>
    <row r="62" spans="1:16" s="42" customFormat="1" ht="16.5" customHeight="1" x14ac:dyDescent="0.25">
      <c r="A62" s="293"/>
      <c r="B62" s="293"/>
      <c r="C62" s="246" t="s">
        <v>528</v>
      </c>
      <c r="D62" s="158">
        <v>0</v>
      </c>
      <c r="E62" s="158">
        <v>0</v>
      </c>
      <c r="F62" s="158">
        <v>0</v>
      </c>
      <c r="G62" s="87"/>
      <c r="J62" s="79">
        <f t="shared" si="2"/>
        <v>0</v>
      </c>
      <c r="K62" s="79"/>
      <c r="L62" s="79"/>
      <c r="M62" s="79"/>
      <c r="P62" s="41">
        <f t="shared" si="3"/>
        <v>0</v>
      </c>
    </row>
    <row r="63" spans="1:16" s="42" customFormat="1" ht="26.25" customHeight="1" x14ac:dyDescent="0.25">
      <c r="A63" s="293"/>
      <c r="B63" s="293"/>
      <c r="C63" s="246" t="s">
        <v>529</v>
      </c>
      <c r="D63" s="158">
        <v>0</v>
      </c>
      <c r="E63" s="158">
        <v>0</v>
      </c>
      <c r="F63" s="158">
        <v>0</v>
      </c>
      <c r="G63" s="87"/>
      <c r="J63" s="79"/>
      <c r="K63" s="79"/>
      <c r="L63" s="79"/>
      <c r="M63" s="79"/>
      <c r="P63" s="41">
        <f t="shared" si="3"/>
        <v>0</v>
      </c>
    </row>
    <row r="64" spans="1:16" s="42" customFormat="1" ht="15.75" customHeight="1" x14ac:dyDescent="0.25">
      <c r="A64" s="283"/>
      <c r="B64" s="283"/>
      <c r="C64" s="246" t="s">
        <v>530</v>
      </c>
      <c r="D64" s="158">
        <v>883.4</v>
      </c>
      <c r="E64" s="158">
        <v>841.2</v>
      </c>
      <c r="F64" s="158">
        <v>841.2</v>
      </c>
      <c r="G64" s="87"/>
      <c r="H64" s="79"/>
      <c r="J64" s="79">
        <f t="shared" si="2"/>
        <v>-42.199999999999932</v>
      </c>
      <c r="K64" s="79"/>
      <c r="L64" s="79"/>
      <c r="M64" s="79"/>
      <c r="P64" s="41">
        <f t="shared" si="3"/>
        <v>0</v>
      </c>
    </row>
    <row r="65" spans="1:16" s="42" customFormat="1" ht="17.25" customHeight="1" x14ac:dyDescent="0.25">
      <c r="A65" s="283"/>
      <c r="B65" s="283"/>
      <c r="C65" s="246" t="s">
        <v>403</v>
      </c>
      <c r="D65" s="158">
        <v>0</v>
      </c>
      <c r="E65" s="158">
        <v>0</v>
      </c>
      <c r="F65" s="158">
        <v>0</v>
      </c>
      <c r="G65" s="87"/>
      <c r="J65" s="79">
        <f t="shared" si="2"/>
        <v>0</v>
      </c>
      <c r="K65" s="79"/>
      <c r="L65" s="79"/>
      <c r="M65" s="79"/>
      <c r="P65" s="41">
        <f t="shared" si="3"/>
        <v>0</v>
      </c>
    </row>
    <row r="66" spans="1:16" s="42" customFormat="1" ht="29.25" customHeight="1" x14ac:dyDescent="0.25">
      <c r="A66" s="287" t="s">
        <v>404</v>
      </c>
      <c r="B66" s="287" t="s">
        <v>10</v>
      </c>
      <c r="C66" s="245" t="s">
        <v>402</v>
      </c>
      <c r="D66" s="157">
        <f>SUM(D67:D70)</f>
        <v>0</v>
      </c>
      <c r="E66" s="157">
        <f>SUM(E67:E70)</f>
        <v>0</v>
      </c>
      <c r="F66" s="157">
        <f>SUM(F67:F70)</f>
        <v>0</v>
      </c>
      <c r="G66" s="87"/>
      <c r="J66" s="79">
        <f t="shared" si="2"/>
        <v>0</v>
      </c>
      <c r="K66" s="79"/>
      <c r="L66" s="79"/>
      <c r="M66" s="79"/>
      <c r="P66" s="41">
        <f t="shared" si="3"/>
        <v>0</v>
      </c>
    </row>
    <row r="67" spans="1:16" s="42" customFormat="1" ht="16.5" customHeight="1" x14ac:dyDescent="0.25">
      <c r="A67" s="287"/>
      <c r="B67" s="287"/>
      <c r="C67" s="246" t="s">
        <v>528</v>
      </c>
      <c r="D67" s="158">
        <v>0</v>
      </c>
      <c r="E67" s="158">
        <v>0</v>
      </c>
      <c r="F67" s="158">
        <v>0</v>
      </c>
      <c r="G67" s="87"/>
      <c r="J67" s="79">
        <f t="shared" si="2"/>
        <v>0</v>
      </c>
      <c r="K67" s="79"/>
      <c r="L67" s="79"/>
      <c r="M67" s="79"/>
      <c r="P67" s="41">
        <f t="shared" si="3"/>
        <v>0</v>
      </c>
    </row>
    <row r="68" spans="1:16" s="42" customFormat="1" ht="26.25" customHeight="1" x14ac:dyDescent="0.25">
      <c r="A68" s="287"/>
      <c r="B68" s="287"/>
      <c r="C68" s="246" t="s">
        <v>529</v>
      </c>
      <c r="D68" s="158">
        <v>0</v>
      </c>
      <c r="E68" s="158">
        <v>0</v>
      </c>
      <c r="F68" s="158">
        <v>0</v>
      </c>
      <c r="G68" s="87"/>
      <c r="J68" s="79"/>
      <c r="K68" s="79"/>
      <c r="L68" s="79"/>
      <c r="M68" s="79"/>
      <c r="P68" s="41">
        <f t="shared" si="3"/>
        <v>0</v>
      </c>
    </row>
    <row r="69" spans="1:16" s="42" customFormat="1" ht="15.75" customHeight="1" x14ac:dyDescent="0.25">
      <c r="A69" s="287"/>
      <c r="B69" s="287"/>
      <c r="C69" s="246" t="s">
        <v>530</v>
      </c>
      <c r="D69" s="158">
        <v>0</v>
      </c>
      <c r="E69" s="158">
        <v>0</v>
      </c>
      <c r="F69" s="158">
        <v>0</v>
      </c>
      <c r="G69" s="87"/>
      <c r="H69" s="79"/>
      <c r="J69" s="79">
        <f t="shared" si="2"/>
        <v>0</v>
      </c>
      <c r="K69" s="79"/>
      <c r="L69" s="79"/>
      <c r="M69" s="79"/>
      <c r="P69" s="41">
        <f t="shared" si="3"/>
        <v>0</v>
      </c>
    </row>
    <row r="70" spans="1:16" s="42" customFormat="1" ht="17.25" customHeight="1" x14ac:dyDescent="0.25">
      <c r="A70" s="287"/>
      <c r="B70" s="287"/>
      <c r="C70" s="246" t="s">
        <v>403</v>
      </c>
      <c r="D70" s="158">
        <v>0</v>
      </c>
      <c r="E70" s="158">
        <v>0</v>
      </c>
      <c r="F70" s="158">
        <v>0</v>
      </c>
      <c r="G70" s="87"/>
      <c r="J70" s="79">
        <f t="shared" si="2"/>
        <v>0</v>
      </c>
      <c r="K70" s="79"/>
      <c r="L70" s="79"/>
      <c r="M70" s="79"/>
      <c r="P70" s="41">
        <f t="shared" si="3"/>
        <v>0</v>
      </c>
    </row>
    <row r="71" spans="1:16" s="42" customFormat="1" ht="29.25" customHeight="1" x14ac:dyDescent="0.25">
      <c r="A71" s="287" t="s">
        <v>160</v>
      </c>
      <c r="B71" s="287" t="s">
        <v>161</v>
      </c>
      <c r="C71" s="245" t="s">
        <v>402</v>
      </c>
      <c r="D71" s="157">
        <f>SUM(D72:D75)</f>
        <v>14772.5</v>
      </c>
      <c r="E71" s="157">
        <f>SUM(E72:E75)</f>
        <v>19831.900000000001</v>
      </c>
      <c r="F71" s="157">
        <f>SUM(F72:F75)</f>
        <v>19831.900000000001</v>
      </c>
      <c r="G71" s="87">
        <f>F71/E71*100</f>
        <v>100</v>
      </c>
      <c r="J71" s="79">
        <f t="shared" si="2"/>
        <v>5059.4000000000015</v>
      </c>
      <c r="K71" s="79"/>
      <c r="L71" s="79"/>
      <c r="M71" s="79"/>
      <c r="P71" s="41">
        <f t="shared" ref="P71:P134" si="6">E71-F71</f>
        <v>0</v>
      </c>
    </row>
    <row r="72" spans="1:16" s="42" customFormat="1" ht="16.5" customHeight="1" x14ac:dyDescent="0.25">
      <c r="A72" s="287"/>
      <c r="B72" s="287"/>
      <c r="C72" s="246" t="s">
        <v>528</v>
      </c>
      <c r="D72" s="158">
        <v>0</v>
      </c>
      <c r="E72" s="158">
        <v>0</v>
      </c>
      <c r="F72" s="158">
        <v>0</v>
      </c>
      <c r="G72" s="87"/>
      <c r="J72" s="79">
        <f t="shared" si="2"/>
        <v>0</v>
      </c>
      <c r="K72" s="79"/>
      <c r="L72" s="79"/>
      <c r="M72" s="79"/>
      <c r="P72" s="41">
        <f t="shared" si="6"/>
        <v>0</v>
      </c>
    </row>
    <row r="73" spans="1:16" s="42" customFormat="1" ht="26.25" customHeight="1" x14ac:dyDescent="0.25">
      <c r="A73" s="287"/>
      <c r="B73" s="287"/>
      <c r="C73" s="246" t="s">
        <v>529</v>
      </c>
      <c r="D73" s="158">
        <v>9103.9</v>
      </c>
      <c r="E73" s="158">
        <v>13976.4</v>
      </c>
      <c r="F73" s="158">
        <v>13976.4</v>
      </c>
      <c r="G73" s="87"/>
      <c r="J73" s="79"/>
      <c r="K73" s="79"/>
      <c r="L73" s="79"/>
      <c r="M73" s="79"/>
      <c r="P73" s="41">
        <f t="shared" si="6"/>
        <v>0</v>
      </c>
    </row>
    <row r="74" spans="1:16" s="42" customFormat="1" ht="15.75" customHeight="1" x14ac:dyDescent="0.25">
      <c r="A74" s="287"/>
      <c r="B74" s="287"/>
      <c r="C74" s="246" t="s">
        <v>530</v>
      </c>
      <c r="D74" s="158">
        <v>5668.6</v>
      </c>
      <c r="E74" s="158">
        <v>5855.5</v>
      </c>
      <c r="F74" s="158">
        <v>5855.5</v>
      </c>
      <c r="G74" s="87"/>
      <c r="H74" s="79"/>
      <c r="J74" s="79">
        <f t="shared" si="2"/>
        <v>186.89999999999964</v>
      </c>
      <c r="K74" s="79"/>
      <c r="L74" s="79"/>
      <c r="M74" s="79"/>
      <c r="P74" s="41">
        <f t="shared" si="6"/>
        <v>0</v>
      </c>
    </row>
    <row r="75" spans="1:16" s="42" customFormat="1" ht="17.25" customHeight="1" x14ac:dyDescent="0.25">
      <c r="A75" s="287"/>
      <c r="B75" s="287"/>
      <c r="C75" s="246" t="s">
        <v>403</v>
      </c>
      <c r="D75" s="158">
        <v>0</v>
      </c>
      <c r="E75" s="158">
        <v>0</v>
      </c>
      <c r="F75" s="158">
        <v>0</v>
      </c>
      <c r="G75" s="87"/>
      <c r="J75" s="79">
        <f t="shared" si="2"/>
        <v>0</v>
      </c>
      <c r="K75" s="79"/>
      <c r="L75" s="79"/>
      <c r="M75" s="79"/>
      <c r="P75" s="41">
        <f t="shared" si="6"/>
        <v>0</v>
      </c>
    </row>
    <row r="76" spans="1:16" s="42" customFormat="1" ht="29.25" customHeight="1" x14ac:dyDescent="0.25">
      <c r="A76" s="287" t="s">
        <v>162</v>
      </c>
      <c r="B76" s="287" t="s">
        <v>405</v>
      </c>
      <c r="C76" s="245" t="s">
        <v>402</v>
      </c>
      <c r="D76" s="157">
        <f>SUM(D77:D80)</f>
        <v>416.5</v>
      </c>
      <c r="E76" s="157">
        <f>SUM(E77:E80)</f>
        <v>3016.5</v>
      </c>
      <c r="F76" s="157">
        <f>SUM(F77:F80)</f>
        <v>3016.5</v>
      </c>
      <c r="G76" s="87">
        <f>F76/E76*100</f>
        <v>100</v>
      </c>
      <c r="J76" s="79">
        <f t="shared" si="2"/>
        <v>2600</v>
      </c>
      <c r="K76" s="79"/>
      <c r="L76" s="79"/>
      <c r="M76" s="79"/>
      <c r="P76" s="41">
        <f t="shared" si="6"/>
        <v>0</v>
      </c>
    </row>
    <row r="77" spans="1:16" s="42" customFormat="1" ht="16.5" customHeight="1" x14ac:dyDescent="0.25">
      <c r="A77" s="287"/>
      <c r="B77" s="287"/>
      <c r="C77" s="246" t="s">
        <v>528</v>
      </c>
      <c r="D77" s="158">
        <v>0</v>
      </c>
      <c r="E77" s="158">
        <v>0</v>
      </c>
      <c r="F77" s="158">
        <v>0</v>
      </c>
      <c r="G77" s="87"/>
      <c r="J77" s="79">
        <f t="shared" si="2"/>
        <v>0</v>
      </c>
      <c r="K77" s="79"/>
      <c r="L77" s="79"/>
      <c r="M77" s="79"/>
      <c r="P77" s="41">
        <f t="shared" si="6"/>
        <v>0</v>
      </c>
    </row>
    <row r="78" spans="1:16" s="42" customFormat="1" ht="26.25" customHeight="1" x14ac:dyDescent="0.25">
      <c r="A78" s="287"/>
      <c r="B78" s="287"/>
      <c r="C78" s="246" t="s">
        <v>529</v>
      </c>
      <c r="D78" s="158">
        <v>0</v>
      </c>
      <c r="E78" s="158">
        <v>2580</v>
      </c>
      <c r="F78" s="158">
        <v>2580</v>
      </c>
      <c r="G78" s="87"/>
      <c r="J78" s="79"/>
      <c r="K78" s="79"/>
      <c r="L78" s="79"/>
      <c r="M78" s="79"/>
      <c r="P78" s="41">
        <f t="shared" si="6"/>
        <v>0</v>
      </c>
    </row>
    <row r="79" spans="1:16" s="42" customFormat="1" ht="15.75" customHeight="1" x14ac:dyDescent="0.25">
      <c r="A79" s="292"/>
      <c r="B79" s="292"/>
      <c r="C79" s="246" t="s">
        <v>530</v>
      </c>
      <c r="D79" s="159">
        <v>286.7</v>
      </c>
      <c r="E79" s="159">
        <v>286.7</v>
      </c>
      <c r="F79" s="159">
        <v>286.7</v>
      </c>
      <c r="G79" s="87"/>
      <c r="H79" s="79"/>
      <c r="J79" s="79">
        <f t="shared" si="2"/>
        <v>0</v>
      </c>
      <c r="K79" s="79"/>
      <c r="L79" s="79"/>
      <c r="M79" s="79"/>
      <c r="P79" s="41">
        <f t="shared" si="6"/>
        <v>0</v>
      </c>
    </row>
    <row r="80" spans="1:16" s="42" customFormat="1" ht="17.25" customHeight="1" x14ac:dyDescent="0.25">
      <c r="A80" s="292"/>
      <c r="B80" s="292"/>
      <c r="C80" s="246" t="s">
        <v>403</v>
      </c>
      <c r="D80" s="158">
        <v>129.80000000000001</v>
      </c>
      <c r="E80" s="158">
        <v>149.80000000000001</v>
      </c>
      <c r="F80" s="158">
        <v>149.80000000000001</v>
      </c>
      <c r="G80" s="87"/>
      <c r="J80" s="79">
        <f t="shared" si="2"/>
        <v>20</v>
      </c>
      <c r="K80" s="79"/>
      <c r="L80" s="79"/>
      <c r="M80" s="79"/>
      <c r="P80" s="41">
        <f t="shared" si="6"/>
        <v>0</v>
      </c>
    </row>
    <row r="81" spans="1:16" s="42" customFormat="1" ht="29.25" customHeight="1" x14ac:dyDescent="0.25">
      <c r="A81" s="287" t="s">
        <v>406</v>
      </c>
      <c r="B81" s="287" t="s">
        <v>407</v>
      </c>
      <c r="C81" s="245" t="s">
        <v>402</v>
      </c>
      <c r="D81" s="157">
        <f>SUM(D82:D85)</f>
        <v>0</v>
      </c>
      <c r="E81" s="157">
        <f>SUM(E82:E85)</f>
        <v>4051.8</v>
      </c>
      <c r="F81" s="157">
        <f>SUM(F82:F85)</f>
        <v>4051.8</v>
      </c>
      <c r="G81" s="87">
        <f>F81/E81*100</f>
        <v>100</v>
      </c>
      <c r="J81" s="79">
        <f t="shared" si="2"/>
        <v>4051.8</v>
      </c>
      <c r="K81" s="79"/>
      <c r="L81" s="79"/>
      <c r="M81" s="79"/>
      <c r="P81" s="41">
        <f t="shared" si="6"/>
        <v>0</v>
      </c>
    </row>
    <row r="82" spans="1:16" s="42" customFormat="1" ht="16.5" customHeight="1" x14ac:dyDescent="0.25">
      <c r="A82" s="287"/>
      <c r="B82" s="287"/>
      <c r="C82" s="246" t="s">
        <v>528</v>
      </c>
      <c r="D82" s="158">
        <v>0</v>
      </c>
      <c r="E82" s="158">
        <v>0</v>
      </c>
      <c r="F82" s="158">
        <v>0</v>
      </c>
      <c r="G82" s="87" t="e">
        <f>F82/E82*100</f>
        <v>#DIV/0!</v>
      </c>
      <c r="J82" s="79">
        <f t="shared" si="2"/>
        <v>0</v>
      </c>
      <c r="K82" s="79"/>
      <c r="L82" s="79"/>
      <c r="M82" s="79"/>
      <c r="P82" s="41">
        <f t="shared" si="6"/>
        <v>0</v>
      </c>
    </row>
    <row r="83" spans="1:16" s="42" customFormat="1" ht="26.25" customHeight="1" x14ac:dyDescent="0.25">
      <c r="A83" s="287"/>
      <c r="B83" s="287"/>
      <c r="C83" s="246" t="s">
        <v>529</v>
      </c>
      <c r="D83" s="158">
        <v>0</v>
      </c>
      <c r="E83" s="158">
        <v>0</v>
      </c>
      <c r="F83" s="158">
        <v>0</v>
      </c>
      <c r="G83" s="87"/>
      <c r="J83" s="79"/>
      <c r="K83" s="79"/>
      <c r="L83" s="79"/>
      <c r="M83" s="79"/>
      <c r="P83" s="41">
        <f t="shared" si="6"/>
        <v>0</v>
      </c>
    </row>
    <row r="84" spans="1:16" s="42" customFormat="1" ht="15.75" customHeight="1" x14ac:dyDescent="0.25">
      <c r="A84" s="292"/>
      <c r="B84" s="292"/>
      <c r="C84" s="246" t="s">
        <v>530</v>
      </c>
      <c r="D84" s="159">
        <v>0</v>
      </c>
      <c r="E84" s="159">
        <v>4051.8</v>
      </c>
      <c r="F84" s="159">
        <v>4051.8</v>
      </c>
      <c r="G84" s="87"/>
      <c r="H84" s="79"/>
      <c r="J84" s="79">
        <f t="shared" si="2"/>
        <v>4051.8</v>
      </c>
      <c r="K84" s="79"/>
      <c r="L84" s="79"/>
      <c r="M84" s="79"/>
      <c r="P84" s="41">
        <f t="shared" si="6"/>
        <v>0</v>
      </c>
    </row>
    <row r="85" spans="1:16" s="42" customFormat="1" ht="17.25" customHeight="1" x14ac:dyDescent="0.25">
      <c r="A85" s="292"/>
      <c r="B85" s="292"/>
      <c r="C85" s="246" t="s">
        <v>403</v>
      </c>
      <c r="D85" s="158">
        <v>0</v>
      </c>
      <c r="E85" s="158">
        <v>0</v>
      </c>
      <c r="F85" s="158">
        <v>0</v>
      </c>
      <c r="G85" s="87"/>
      <c r="J85" s="79">
        <f t="shared" si="2"/>
        <v>0</v>
      </c>
      <c r="K85" s="79"/>
      <c r="L85" s="79"/>
      <c r="M85" s="79"/>
      <c r="P85" s="41">
        <f t="shared" si="6"/>
        <v>0</v>
      </c>
    </row>
    <row r="86" spans="1:16" s="41" customFormat="1" ht="29.25" customHeight="1" x14ac:dyDescent="0.25">
      <c r="A86" s="296" t="s">
        <v>6</v>
      </c>
      <c r="B86" s="296" t="s">
        <v>56</v>
      </c>
      <c r="C86" s="245" t="s">
        <v>402</v>
      </c>
      <c r="D86" s="157">
        <f>SUM(D87:D90)</f>
        <v>6928.7000000000007</v>
      </c>
      <c r="E86" s="157">
        <f>SUM(E87:E90)</f>
        <v>7103.1</v>
      </c>
      <c r="F86" s="157">
        <f>SUM(F87:F90)</f>
        <v>7103.1</v>
      </c>
      <c r="G86" s="87"/>
      <c r="J86" s="79">
        <f t="shared" si="2"/>
        <v>174.39999999999964</v>
      </c>
      <c r="K86" s="79"/>
      <c r="L86" s="327"/>
      <c r="M86" s="327"/>
      <c r="P86" s="41">
        <f t="shared" si="6"/>
        <v>0</v>
      </c>
    </row>
    <row r="87" spans="1:16" s="41" customFormat="1" ht="16.5" customHeight="1" x14ac:dyDescent="0.25">
      <c r="A87" s="296"/>
      <c r="B87" s="296"/>
      <c r="C87" s="245" t="s">
        <v>528</v>
      </c>
      <c r="D87" s="158">
        <f>SUM(D92,D107)</f>
        <v>0</v>
      </c>
      <c r="E87" s="158">
        <f>SUM(E92,E107)</f>
        <v>0</v>
      </c>
      <c r="F87" s="158">
        <f>SUM(F92,F107)</f>
        <v>0</v>
      </c>
      <c r="G87" s="87"/>
      <c r="J87" s="79">
        <f t="shared" ref="J87:J176" si="7">E87-D87</f>
        <v>0</v>
      </c>
      <c r="K87" s="79"/>
      <c r="L87" s="327"/>
      <c r="M87" s="327"/>
      <c r="P87" s="41">
        <f t="shared" si="6"/>
        <v>0</v>
      </c>
    </row>
    <row r="88" spans="1:16" s="41" customFormat="1" ht="26.25" customHeight="1" x14ac:dyDescent="0.25">
      <c r="A88" s="296"/>
      <c r="B88" s="296"/>
      <c r="C88" s="245" t="s">
        <v>529</v>
      </c>
      <c r="D88" s="158">
        <f t="shared" ref="D88:F90" si="8">SUM(D93,D108)</f>
        <v>2283.3000000000002</v>
      </c>
      <c r="E88" s="158">
        <f t="shared" si="8"/>
        <v>2290.8000000000002</v>
      </c>
      <c r="F88" s="158">
        <f t="shared" si="8"/>
        <v>2290.8000000000002</v>
      </c>
      <c r="G88" s="87"/>
      <c r="J88" s="79"/>
      <c r="K88" s="79"/>
      <c r="L88" s="327"/>
      <c r="M88" s="327"/>
      <c r="P88" s="41">
        <f t="shared" si="6"/>
        <v>0</v>
      </c>
    </row>
    <row r="89" spans="1:16" s="42" customFormat="1" ht="15.75" customHeight="1" x14ac:dyDescent="0.25">
      <c r="A89" s="296"/>
      <c r="B89" s="296"/>
      <c r="C89" s="245" t="s">
        <v>530</v>
      </c>
      <c r="D89" s="158">
        <f t="shared" si="8"/>
        <v>3149.4</v>
      </c>
      <c r="E89" s="158">
        <f t="shared" si="8"/>
        <v>3149.4</v>
      </c>
      <c r="F89" s="158">
        <f t="shared" si="8"/>
        <v>3149.3999999999996</v>
      </c>
      <c r="G89" s="87"/>
      <c r="H89" s="79"/>
      <c r="J89" s="79">
        <f t="shared" si="7"/>
        <v>0</v>
      </c>
      <c r="K89" s="79"/>
      <c r="L89" s="79"/>
      <c r="M89" s="79"/>
      <c r="P89" s="41">
        <f t="shared" si="6"/>
        <v>0</v>
      </c>
    </row>
    <row r="90" spans="1:16" s="42" customFormat="1" ht="17.25" customHeight="1" x14ac:dyDescent="0.25">
      <c r="A90" s="296"/>
      <c r="B90" s="296"/>
      <c r="C90" s="245" t="s">
        <v>403</v>
      </c>
      <c r="D90" s="158">
        <f t="shared" si="8"/>
        <v>1496</v>
      </c>
      <c r="E90" s="158">
        <f t="shared" si="8"/>
        <v>1662.9</v>
      </c>
      <c r="F90" s="158">
        <f t="shared" si="8"/>
        <v>1662.9</v>
      </c>
      <c r="G90" s="87"/>
      <c r="J90" s="79">
        <f t="shared" si="7"/>
        <v>166.90000000000009</v>
      </c>
      <c r="K90" s="79"/>
      <c r="L90" s="79"/>
      <c r="M90" s="79"/>
      <c r="P90" s="41">
        <f t="shared" si="6"/>
        <v>0</v>
      </c>
    </row>
    <row r="91" spans="1:16" s="41" customFormat="1" ht="29.25" customHeight="1" x14ac:dyDescent="0.25">
      <c r="A91" s="294" t="s">
        <v>39</v>
      </c>
      <c r="B91" s="294" t="s">
        <v>61</v>
      </c>
      <c r="C91" s="245" t="s">
        <v>402</v>
      </c>
      <c r="D91" s="157">
        <f>SUM(D92:D95)</f>
        <v>5147.2</v>
      </c>
      <c r="E91" s="157">
        <f>SUM(E92:E95)</f>
        <v>4893.8999999999996</v>
      </c>
      <c r="F91" s="157">
        <f>SUM(F92:F95)</f>
        <v>4893.8999999999996</v>
      </c>
      <c r="G91" s="87">
        <f>F91/E91*100</f>
        <v>100</v>
      </c>
      <c r="J91" s="79">
        <f t="shared" si="7"/>
        <v>-253.30000000000018</v>
      </c>
      <c r="K91" s="79"/>
      <c r="L91" s="327"/>
      <c r="M91" s="327"/>
      <c r="P91" s="41">
        <f t="shared" si="6"/>
        <v>0</v>
      </c>
    </row>
    <row r="92" spans="1:16" s="41" customFormat="1" ht="16.5" customHeight="1" x14ac:dyDescent="0.25">
      <c r="A92" s="294"/>
      <c r="B92" s="294"/>
      <c r="C92" s="246" t="s">
        <v>528</v>
      </c>
      <c r="D92" s="158">
        <f>SUM(D97,D102)</f>
        <v>0</v>
      </c>
      <c r="E92" s="158">
        <f>SUM(E97,E102)</f>
        <v>0</v>
      </c>
      <c r="F92" s="158">
        <f>SUM(F97,F102)</f>
        <v>0</v>
      </c>
      <c r="G92" s="86"/>
      <c r="J92" s="79">
        <f t="shared" si="7"/>
        <v>0</v>
      </c>
      <c r="K92" s="79"/>
      <c r="L92" s="327"/>
      <c r="M92" s="327"/>
      <c r="P92" s="41">
        <f t="shared" si="6"/>
        <v>0</v>
      </c>
    </row>
    <row r="93" spans="1:16" s="41" customFormat="1" ht="26.25" customHeight="1" x14ac:dyDescent="0.25">
      <c r="A93" s="294"/>
      <c r="B93" s="294"/>
      <c r="C93" s="246" t="s">
        <v>529</v>
      </c>
      <c r="D93" s="158">
        <f t="shared" ref="D93:F95" si="9">SUM(D98,D103)</f>
        <v>2195</v>
      </c>
      <c r="E93" s="158">
        <f t="shared" si="9"/>
        <v>2037.7</v>
      </c>
      <c r="F93" s="158">
        <f t="shared" si="9"/>
        <v>2037.7</v>
      </c>
      <c r="G93" s="86"/>
      <c r="J93" s="79"/>
      <c r="K93" s="79"/>
      <c r="L93" s="327"/>
      <c r="M93" s="327"/>
      <c r="P93" s="41">
        <f t="shared" si="6"/>
        <v>0</v>
      </c>
    </row>
    <row r="94" spans="1:16" s="41" customFormat="1" ht="15.75" customHeight="1" x14ac:dyDescent="0.25">
      <c r="A94" s="291"/>
      <c r="B94" s="294"/>
      <c r="C94" s="246" t="s">
        <v>530</v>
      </c>
      <c r="D94" s="158">
        <f t="shared" si="9"/>
        <v>1487.7</v>
      </c>
      <c r="E94" s="158">
        <f t="shared" si="9"/>
        <v>1425</v>
      </c>
      <c r="F94" s="158">
        <f t="shared" si="9"/>
        <v>1425</v>
      </c>
      <c r="G94" s="86"/>
      <c r="H94" s="79"/>
      <c r="J94" s="79">
        <f t="shared" si="7"/>
        <v>-62.700000000000045</v>
      </c>
      <c r="K94" s="79"/>
      <c r="L94" s="327"/>
      <c r="M94" s="327"/>
      <c r="P94" s="41">
        <f t="shared" si="6"/>
        <v>0</v>
      </c>
    </row>
    <row r="95" spans="1:16" s="41" customFormat="1" ht="17.25" customHeight="1" x14ac:dyDescent="0.25">
      <c r="A95" s="291"/>
      <c r="B95" s="294"/>
      <c r="C95" s="246" t="s">
        <v>403</v>
      </c>
      <c r="D95" s="158">
        <f t="shared" si="9"/>
        <v>1464.5</v>
      </c>
      <c r="E95" s="158">
        <f t="shared" si="9"/>
        <v>1431.2</v>
      </c>
      <c r="F95" s="158">
        <f t="shared" si="9"/>
        <v>1431.2</v>
      </c>
      <c r="G95" s="86"/>
      <c r="J95" s="79">
        <f t="shared" si="7"/>
        <v>-33.299999999999955</v>
      </c>
      <c r="K95" s="79"/>
      <c r="L95" s="327"/>
      <c r="M95" s="327"/>
      <c r="P95" s="41">
        <f t="shared" si="6"/>
        <v>0</v>
      </c>
    </row>
    <row r="96" spans="1:16" s="42" customFormat="1" ht="29.25" customHeight="1" x14ac:dyDescent="0.25">
      <c r="A96" s="295" t="s">
        <v>40</v>
      </c>
      <c r="B96" s="295" t="s">
        <v>542</v>
      </c>
      <c r="C96" s="245" t="s">
        <v>402</v>
      </c>
      <c r="D96" s="157">
        <f>SUM(D97:D100)</f>
        <v>24.3</v>
      </c>
      <c r="E96" s="157">
        <f>SUM(E97:E100)</f>
        <v>66.599999999999994</v>
      </c>
      <c r="F96" s="157">
        <f t="shared" ref="F96" si="10">SUM(F97:F99)</f>
        <v>66.599999999999994</v>
      </c>
      <c r="G96" s="87"/>
      <c r="J96" s="79">
        <f t="shared" si="7"/>
        <v>42.3</v>
      </c>
      <c r="K96" s="79"/>
      <c r="L96" s="79"/>
      <c r="M96" s="79"/>
      <c r="P96" s="41">
        <f t="shared" si="6"/>
        <v>0</v>
      </c>
    </row>
    <row r="97" spans="1:16" s="42" customFormat="1" ht="16.5" customHeight="1" x14ac:dyDescent="0.25">
      <c r="A97" s="295"/>
      <c r="B97" s="295"/>
      <c r="C97" s="246" t="s">
        <v>528</v>
      </c>
      <c r="D97" s="158">
        <v>0</v>
      </c>
      <c r="E97" s="158">
        <v>0</v>
      </c>
      <c r="F97" s="158">
        <v>0</v>
      </c>
      <c r="G97" s="87"/>
      <c r="J97" s="79">
        <f t="shared" si="7"/>
        <v>0</v>
      </c>
      <c r="K97" s="79"/>
      <c r="L97" s="79"/>
      <c r="M97" s="79"/>
      <c r="P97" s="41">
        <f t="shared" si="6"/>
        <v>0</v>
      </c>
    </row>
    <row r="98" spans="1:16" s="42" customFormat="1" ht="26.25" customHeight="1" x14ac:dyDescent="0.25">
      <c r="A98" s="295"/>
      <c r="B98" s="295"/>
      <c r="C98" s="246" t="s">
        <v>529</v>
      </c>
      <c r="D98" s="158">
        <v>0</v>
      </c>
      <c r="E98" s="158">
        <v>0</v>
      </c>
      <c r="F98" s="158">
        <v>0</v>
      </c>
      <c r="G98" s="87"/>
      <c r="J98" s="79"/>
      <c r="K98" s="79"/>
      <c r="L98" s="79"/>
      <c r="M98" s="79"/>
      <c r="P98" s="41">
        <f t="shared" si="6"/>
        <v>0</v>
      </c>
    </row>
    <row r="99" spans="1:16" s="42" customFormat="1" ht="15.75" customHeight="1" x14ac:dyDescent="0.25">
      <c r="A99" s="295"/>
      <c r="B99" s="295"/>
      <c r="C99" s="246" t="s">
        <v>530</v>
      </c>
      <c r="D99" s="158">
        <v>24.3</v>
      </c>
      <c r="E99" s="158">
        <v>66.599999999999994</v>
      </c>
      <c r="F99" s="158">
        <v>66.599999999999994</v>
      </c>
      <c r="G99" s="87"/>
      <c r="H99" s="79"/>
      <c r="J99" s="79">
        <f t="shared" si="7"/>
        <v>42.3</v>
      </c>
      <c r="K99" s="79"/>
      <c r="L99" s="79"/>
      <c r="M99" s="79"/>
      <c r="P99" s="41">
        <f t="shared" si="6"/>
        <v>0</v>
      </c>
    </row>
    <row r="100" spans="1:16" s="42" customFormat="1" ht="17.25" customHeight="1" x14ac:dyDescent="0.25">
      <c r="A100" s="295"/>
      <c r="B100" s="295"/>
      <c r="C100" s="246" t="s">
        <v>403</v>
      </c>
      <c r="D100" s="158">
        <v>0</v>
      </c>
      <c r="E100" s="158">
        <v>0</v>
      </c>
      <c r="F100" s="158">
        <v>0</v>
      </c>
      <c r="G100" s="87"/>
      <c r="J100" s="79">
        <f t="shared" si="7"/>
        <v>0</v>
      </c>
      <c r="K100" s="79"/>
      <c r="L100" s="79"/>
      <c r="M100" s="79"/>
      <c r="P100" s="41">
        <f t="shared" si="6"/>
        <v>0</v>
      </c>
    </row>
    <row r="101" spans="1:16" s="40" customFormat="1" ht="29.25" customHeight="1" x14ac:dyDescent="0.25">
      <c r="A101" s="295" t="s">
        <v>163</v>
      </c>
      <c r="B101" s="291" t="s">
        <v>546</v>
      </c>
      <c r="C101" s="245" t="s">
        <v>402</v>
      </c>
      <c r="D101" s="157">
        <f>SUM(D102:D105)</f>
        <v>5122.8999999999996</v>
      </c>
      <c r="E101" s="157">
        <f>SUM(E102:E105)</f>
        <v>4827.3</v>
      </c>
      <c r="F101" s="157">
        <f>SUM(F102:F105)</f>
        <v>4827.3</v>
      </c>
      <c r="G101" s="87"/>
      <c r="J101" s="79">
        <f t="shared" si="7"/>
        <v>-295.59999999999945</v>
      </c>
      <c r="K101" s="79"/>
      <c r="L101" s="79"/>
      <c r="M101" s="328"/>
      <c r="P101" s="41">
        <f t="shared" si="6"/>
        <v>0</v>
      </c>
    </row>
    <row r="102" spans="1:16" s="40" customFormat="1" ht="16.5" customHeight="1" x14ac:dyDescent="0.25">
      <c r="A102" s="295"/>
      <c r="B102" s="291"/>
      <c r="C102" s="246" t="s">
        <v>528</v>
      </c>
      <c r="D102" s="158">
        <v>0</v>
      </c>
      <c r="E102" s="158">
        <v>0</v>
      </c>
      <c r="F102" s="158">
        <v>0</v>
      </c>
      <c r="G102" s="87"/>
      <c r="J102" s="79">
        <f t="shared" si="7"/>
        <v>0</v>
      </c>
      <c r="K102" s="79"/>
      <c r="L102" s="79"/>
      <c r="M102" s="328"/>
      <c r="P102" s="41">
        <f t="shared" si="6"/>
        <v>0</v>
      </c>
    </row>
    <row r="103" spans="1:16" s="40" customFormat="1" ht="26.25" customHeight="1" x14ac:dyDescent="0.25">
      <c r="A103" s="295"/>
      <c r="B103" s="291"/>
      <c r="C103" s="246" t="s">
        <v>529</v>
      </c>
      <c r="D103" s="158">
        <v>2195</v>
      </c>
      <c r="E103" s="158">
        <v>2037.7</v>
      </c>
      <c r="F103" s="158">
        <v>2037.7</v>
      </c>
      <c r="G103" s="87"/>
      <c r="J103" s="79"/>
      <c r="K103" s="79"/>
      <c r="L103" s="79"/>
      <c r="M103" s="328"/>
      <c r="P103" s="41">
        <f t="shared" si="6"/>
        <v>0</v>
      </c>
    </row>
    <row r="104" spans="1:16" s="40" customFormat="1" ht="15.75" customHeight="1" x14ac:dyDescent="0.25">
      <c r="A104" s="295"/>
      <c r="B104" s="289"/>
      <c r="C104" s="246" t="s">
        <v>530</v>
      </c>
      <c r="D104" s="158">
        <v>1463.4</v>
      </c>
      <c r="E104" s="158">
        <v>1358.4</v>
      </c>
      <c r="F104" s="158">
        <v>1358.4</v>
      </c>
      <c r="G104" s="87"/>
      <c r="H104" s="79"/>
      <c r="J104" s="79">
        <f t="shared" si="7"/>
        <v>-105</v>
      </c>
      <c r="K104" s="79"/>
      <c r="L104" s="79"/>
      <c r="M104" s="328"/>
      <c r="P104" s="41">
        <f t="shared" si="6"/>
        <v>0</v>
      </c>
    </row>
    <row r="105" spans="1:16" s="40" customFormat="1" ht="17.25" customHeight="1" x14ac:dyDescent="0.25">
      <c r="A105" s="295"/>
      <c r="B105" s="289"/>
      <c r="C105" s="246" t="s">
        <v>403</v>
      </c>
      <c r="D105" s="158">
        <v>1464.5</v>
      </c>
      <c r="E105" s="158">
        <v>1431.2</v>
      </c>
      <c r="F105" s="158">
        <v>1431.2</v>
      </c>
      <c r="G105" s="87"/>
      <c r="J105" s="79">
        <f t="shared" si="7"/>
        <v>-33.299999999999955</v>
      </c>
      <c r="K105" s="79"/>
      <c r="L105" s="79"/>
      <c r="M105" s="328"/>
      <c r="P105" s="41">
        <f t="shared" si="6"/>
        <v>0</v>
      </c>
    </row>
    <row r="106" spans="1:16" s="40" customFormat="1" ht="29.25" customHeight="1" x14ac:dyDescent="0.25">
      <c r="A106" s="296" t="s">
        <v>164</v>
      </c>
      <c r="B106" s="287" t="s">
        <v>165</v>
      </c>
      <c r="C106" s="245" t="s">
        <v>402</v>
      </c>
      <c r="D106" s="157">
        <f>SUM(D107:D110)</f>
        <v>1781.5</v>
      </c>
      <c r="E106" s="157">
        <f>SUM(E107:E110)</f>
        <v>2209.1999999999998</v>
      </c>
      <c r="F106" s="157">
        <f>SUM(F107:F110)</f>
        <v>2209.1999999999998</v>
      </c>
      <c r="G106" s="87">
        <f>F106/E106*100</f>
        <v>100</v>
      </c>
      <c r="J106" s="79">
        <f t="shared" si="7"/>
        <v>427.69999999999982</v>
      </c>
      <c r="K106" s="79"/>
      <c r="L106" s="79"/>
      <c r="M106" s="328"/>
      <c r="P106" s="41">
        <f t="shared" si="6"/>
        <v>0</v>
      </c>
    </row>
    <row r="107" spans="1:16" s="40" customFormat="1" ht="16.5" customHeight="1" x14ac:dyDescent="0.25">
      <c r="A107" s="296"/>
      <c r="B107" s="287"/>
      <c r="C107" s="246" t="s">
        <v>528</v>
      </c>
      <c r="D107" s="158">
        <v>0</v>
      </c>
      <c r="E107" s="158">
        <v>0</v>
      </c>
      <c r="F107" s="158">
        <v>0</v>
      </c>
      <c r="G107" s="87"/>
      <c r="J107" s="79">
        <f t="shared" si="7"/>
        <v>0</v>
      </c>
      <c r="K107" s="79"/>
      <c r="L107" s="79"/>
      <c r="M107" s="328"/>
      <c r="P107" s="41">
        <f t="shared" si="6"/>
        <v>0</v>
      </c>
    </row>
    <row r="108" spans="1:16" s="40" customFormat="1" ht="26.25" customHeight="1" x14ac:dyDescent="0.25">
      <c r="A108" s="296"/>
      <c r="B108" s="287"/>
      <c r="C108" s="246" t="s">
        <v>529</v>
      </c>
      <c r="D108" s="158">
        <v>88.3</v>
      </c>
      <c r="E108" s="158">
        <v>253.1</v>
      </c>
      <c r="F108" s="158">
        <v>253.1</v>
      </c>
      <c r="G108" s="87"/>
      <c r="J108" s="79"/>
      <c r="K108" s="79"/>
      <c r="L108" s="79"/>
      <c r="M108" s="328"/>
      <c r="P108" s="41">
        <f t="shared" si="6"/>
        <v>0</v>
      </c>
    </row>
    <row r="109" spans="1:16" s="40" customFormat="1" ht="15.75" customHeight="1" x14ac:dyDescent="0.25">
      <c r="A109" s="296"/>
      <c r="B109" s="287"/>
      <c r="C109" s="246" t="s">
        <v>530</v>
      </c>
      <c r="D109" s="158">
        <v>1661.7</v>
      </c>
      <c r="E109" s="158">
        <v>1724.4</v>
      </c>
      <c r="F109" s="158">
        <f>168.8+1555.6</f>
        <v>1724.3999999999999</v>
      </c>
      <c r="G109" s="87"/>
      <c r="H109" s="79"/>
      <c r="J109" s="79">
        <f t="shared" si="7"/>
        <v>62.700000000000045</v>
      </c>
      <c r="K109" s="79"/>
      <c r="L109" s="79"/>
      <c r="M109" s="328"/>
      <c r="P109" s="41">
        <f t="shared" si="6"/>
        <v>0</v>
      </c>
    </row>
    <row r="110" spans="1:16" s="40" customFormat="1" ht="17.25" customHeight="1" x14ac:dyDescent="0.25">
      <c r="A110" s="296"/>
      <c r="B110" s="287"/>
      <c r="C110" s="246" t="s">
        <v>403</v>
      </c>
      <c r="D110" s="158">
        <v>31.5</v>
      </c>
      <c r="E110" s="158">
        <v>231.7</v>
      </c>
      <c r="F110" s="158">
        <v>231.7</v>
      </c>
      <c r="G110" s="87"/>
      <c r="J110" s="79">
        <f t="shared" si="7"/>
        <v>200.2</v>
      </c>
      <c r="K110" s="79"/>
      <c r="L110" s="79"/>
      <c r="M110" s="328"/>
      <c r="P110" s="41">
        <f t="shared" si="6"/>
        <v>0</v>
      </c>
    </row>
    <row r="111" spans="1:16" s="40" customFormat="1" ht="29.25" customHeight="1" x14ac:dyDescent="0.25">
      <c r="A111" s="287" t="s">
        <v>11</v>
      </c>
      <c r="B111" s="287" t="s">
        <v>62</v>
      </c>
      <c r="C111" s="245" t="s">
        <v>402</v>
      </c>
      <c r="D111" s="157">
        <f>SUM(D112:D115)</f>
        <v>1308.3</v>
      </c>
      <c r="E111" s="157">
        <f>SUM(E112:E115)</f>
        <v>12320.6</v>
      </c>
      <c r="F111" s="157">
        <f t="shared" ref="F111" si="11">SUM(F112:F114)</f>
        <v>12320.6</v>
      </c>
      <c r="G111" s="87"/>
      <c r="J111" s="79">
        <f t="shared" si="7"/>
        <v>11012.300000000001</v>
      </c>
      <c r="K111" s="79"/>
      <c r="L111" s="79"/>
      <c r="M111" s="328"/>
      <c r="P111" s="41">
        <f t="shared" si="6"/>
        <v>0</v>
      </c>
    </row>
    <row r="112" spans="1:16" s="40" customFormat="1" ht="16.5" customHeight="1" x14ac:dyDescent="0.25">
      <c r="A112" s="287"/>
      <c r="B112" s="287"/>
      <c r="C112" s="245" t="s">
        <v>528</v>
      </c>
      <c r="D112" s="158">
        <f>SUM(D117,D147,D167)</f>
        <v>0</v>
      </c>
      <c r="E112" s="158">
        <f>SUM(E117,E147,E167)</f>
        <v>10461.700000000001</v>
      </c>
      <c r="F112" s="158">
        <f>SUM(F117,F147,F167)</f>
        <v>10461.700000000001</v>
      </c>
      <c r="G112" s="87"/>
      <c r="J112" s="79">
        <f t="shared" si="7"/>
        <v>10461.700000000001</v>
      </c>
      <c r="K112" s="79"/>
      <c r="L112" s="79"/>
      <c r="M112" s="328"/>
      <c r="P112" s="41">
        <f t="shared" si="6"/>
        <v>0</v>
      </c>
    </row>
    <row r="113" spans="1:16" s="40" customFormat="1" ht="26.25" customHeight="1" x14ac:dyDescent="0.25">
      <c r="A113" s="287"/>
      <c r="B113" s="287"/>
      <c r="C113" s="245" t="s">
        <v>529</v>
      </c>
      <c r="D113" s="158">
        <f t="shared" ref="D113:F115" si="12">SUM(D118,D148,D168)</f>
        <v>0</v>
      </c>
      <c r="E113" s="158">
        <f t="shared" si="12"/>
        <v>550.6</v>
      </c>
      <c r="F113" s="158">
        <f t="shared" si="12"/>
        <v>550.6</v>
      </c>
      <c r="G113" s="87"/>
      <c r="J113" s="79"/>
      <c r="K113" s="79"/>
      <c r="L113" s="79"/>
      <c r="M113" s="328"/>
      <c r="P113" s="41">
        <f t="shared" si="6"/>
        <v>0</v>
      </c>
    </row>
    <row r="114" spans="1:16" s="40" customFormat="1" ht="15.75" customHeight="1" x14ac:dyDescent="0.25">
      <c r="A114" s="287"/>
      <c r="B114" s="287"/>
      <c r="C114" s="245" t="s">
        <v>530</v>
      </c>
      <c r="D114" s="158">
        <f t="shared" si="12"/>
        <v>1308.3</v>
      </c>
      <c r="E114" s="158">
        <f t="shared" si="12"/>
        <v>1308.3</v>
      </c>
      <c r="F114" s="158">
        <f>SUM(F119,F149)</f>
        <v>1308.3</v>
      </c>
      <c r="G114" s="87"/>
      <c r="H114" s="79"/>
      <c r="J114" s="79">
        <f t="shared" si="7"/>
        <v>0</v>
      </c>
      <c r="K114" s="79"/>
      <c r="L114" s="79"/>
      <c r="M114" s="328"/>
      <c r="P114" s="41">
        <f t="shared" si="6"/>
        <v>0</v>
      </c>
    </row>
    <row r="115" spans="1:16" s="40" customFormat="1" ht="17.25" customHeight="1" x14ac:dyDescent="0.25">
      <c r="A115" s="287"/>
      <c r="B115" s="287"/>
      <c r="C115" s="245" t="s">
        <v>403</v>
      </c>
      <c r="D115" s="158">
        <f t="shared" si="12"/>
        <v>0</v>
      </c>
      <c r="E115" s="158">
        <f t="shared" si="12"/>
        <v>0</v>
      </c>
      <c r="F115" s="158">
        <f>SUM(F120,F150)</f>
        <v>0</v>
      </c>
      <c r="G115" s="87"/>
      <c r="J115" s="79">
        <f t="shared" si="7"/>
        <v>0</v>
      </c>
      <c r="K115" s="79"/>
      <c r="L115" s="79"/>
      <c r="M115" s="328"/>
      <c r="P115" s="41">
        <f t="shared" si="6"/>
        <v>0</v>
      </c>
    </row>
    <row r="116" spans="1:16" s="40" customFormat="1" ht="29.25" customHeight="1" x14ac:dyDescent="0.25">
      <c r="A116" s="282" t="s">
        <v>22</v>
      </c>
      <c r="B116" s="282" t="s">
        <v>166</v>
      </c>
      <c r="C116" s="245" t="s">
        <v>402</v>
      </c>
      <c r="D116" s="157">
        <f>SUM(D117:D120)</f>
        <v>1198.0999999999999</v>
      </c>
      <c r="E116" s="157">
        <f>SUM(E117:E120)</f>
        <v>10959.400000000001</v>
      </c>
      <c r="F116" s="157">
        <f>SUM(F117:F120)</f>
        <v>10959.400000000001</v>
      </c>
      <c r="G116" s="87">
        <f>F116/E116*100</f>
        <v>100</v>
      </c>
      <c r="J116" s="79">
        <f t="shared" si="7"/>
        <v>9761.3000000000011</v>
      </c>
      <c r="K116" s="79"/>
      <c r="L116" s="79"/>
      <c r="M116" s="328"/>
      <c r="P116" s="41">
        <f t="shared" si="6"/>
        <v>0</v>
      </c>
    </row>
    <row r="117" spans="1:16" s="40" customFormat="1" ht="16.5" customHeight="1" x14ac:dyDescent="0.25">
      <c r="A117" s="282"/>
      <c r="B117" s="282"/>
      <c r="C117" s="246" t="s">
        <v>528</v>
      </c>
      <c r="D117" s="158">
        <f t="shared" ref="D117:F120" si="13">SUM(D122,D127,D132,D137,D142)</f>
        <v>0</v>
      </c>
      <c r="E117" s="158">
        <f t="shared" si="13"/>
        <v>9273.2000000000007</v>
      </c>
      <c r="F117" s="158">
        <f t="shared" si="13"/>
        <v>9273.2000000000007</v>
      </c>
      <c r="G117" s="87"/>
      <c r="J117" s="79">
        <f t="shared" si="7"/>
        <v>9273.2000000000007</v>
      </c>
      <c r="K117" s="79"/>
      <c r="L117" s="79"/>
      <c r="M117" s="328"/>
      <c r="P117" s="41">
        <f t="shared" si="6"/>
        <v>0</v>
      </c>
    </row>
    <row r="118" spans="1:16" s="40" customFormat="1" ht="26.25" customHeight="1" x14ac:dyDescent="0.25">
      <c r="A118" s="282"/>
      <c r="B118" s="282"/>
      <c r="C118" s="246" t="s">
        <v>529</v>
      </c>
      <c r="D118" s="158">
        <f t="shared" si="13"/>
        <v>0</v>
      </c>
      <c r="E118" s="158">
        <f t="shared" si="13"/>
        <v>488.1</v>
      </c>
      <c r="F118" s="158">
        <f t="shared" si="13"/>
        <v>488.1</v>
      </c>
      <c r="G118" s="87"/>
      <c r="J118" s="79"/>
      <c r="K118" s="79"/>
      <c r="L118" s="79"/>
      <c r="M118" s="328"/>
      <c r="P118" s="41">
        <f t="shared" si="6"/>
        <v>0</v>
      </c>
    </row>
    <row r="119" spans="1:16" s="40" customFormat="1" ht="15.75" customHeight="1" x14ac:dyDescent="0.25">
      <c r="A119" s="283"/>
      <c r="B119" s="283"/>
      <c r="C119" s="246" t="s">
        <v>530</v>
      </c>
      <c r="D119" s="158">
        <f t="shared" si="13"/>
        <v>1198.0999999999999</v>
      </c>
      <c r="E119" s="158">
        <f t="shared" si="13"/>
        <v>1198.0999999999999</v>
      </c>
      <c r="F119" s="158">
        <f t="shared" si="13"/>
        <v>1198.0999999999999</v>
      </c>
      <c r="G119" s="87"/>
      <c r="H119" s="79"/>
      <c r="J119" s="79">
        <f t="shared" si="7"/>
        <v>0</v>
      </c>
      <c r="K119" s="79"/>
      <c r="L119" s="79"/>
      <c r="M119" s="328"/>
      <c r="P119" s="41">
        <f t="shared" si="6"/>
        <v>0</v>
      </c>
    </row>
    <row r="120" spans="1:16" s="40" customFormat="1" ht="17.25" customHeight="1" x14ac:dyDescent="0.25">
      <c r="A120" s="283"/>
      <c r="B120" s="283"/>
      <c r="C120" s="246" t="s">
        <v>403</v>
      </c>
      <c r="D120" s="158">
        <f t="shared" si="13"/>
        <v>0</v>
      </c>
      <c r="E120" s="158">
        <f t="shared" si="13"/>
        <v>0</v>
      </c>
      <c r="F120" s="158">
        <f t="shared" si="13"/>
        <v>0</v>
      </c>
      <c r="G120" s="87"/>
      <c r="J120" s="79">
        <f t="shared" si="7"/>
        <v>0</v>
      </c>
      <c r="K120" s="79"/>
      <c r="L120" s="79"/>
      <c r="M120" s="328"/>
      <c r="P120" s="41">
        <f t="shared" si="6"/>
        <v>0</v>
      </c>
    </row>
    <row r="121" spans="1:16" s="40" customFormat="1" ht="29.25" customHeight="1" x14ac:dyDescent="0.25">
      <c r="A121" s="293" t="s">
        <v>23</v>
      </c>
      <c r="B121" s="293" t="s">
        <v>167</v>
      </c>
      <c r="C121" s="245" t="s">
        <v>402</v>
      </c>
      <c r="D121" s="157">
        <f>SUM(D122:D125)</f>
        <v>1068.5999999999999</v>
      </c>
      <c r="E121" s="157">
        <f>SUM(E122:E125)</f>
        <v>554.89999999999986</v>
      </c>
      <c r="F121" s="157">
        <f t="shared" ref="F121" si="14">SUM(F122:F124)</f>
        <v>554.89999999999986</v>
      </c>
      <c r="G121" s="87"/>
      <c r="J121" s="79">
        <f t="shared" si="7"/>
        <v>-513.70000000000005</v>
      </c>
      <c r="K121" s="79"/>
      <c r="L121" s="79"/>
      <c r="M121" s="328"/>
      <c r="P121" s="41">
        <f t="shared" si="6"/>
        <v>0</v>
      </c>
    </row>
    <row r="122" spans="1:16" s="40" customFormat="1" ht="16.5" customHeight="1" x14ac:dyDescent="0.25">
      <c r="A122" s="293"/>
      <c r="B122" s="293"/>
      <c r="C122" s="246" t="s">
        <v>528</v>
      </c>
      <c r="D122" s="158">
        <v>0</v>
      </c>
      <c r="E122" s="158">
        <v>0</v>
      </c>
      <c r="F122" s="158">
        <v>0</v>
      </c>
      <c r="G122" s="87"/>
      <c r="J122" s="79">
        <f t="shared" si="7"/>
        <v>0</v>
      </c>
      <c r="K122" s="79"/>
      <c r="L122" s="79"/>
      <c r="M122" s="328"/>
      <c r="P122" s="41">
        <f t="shared" si="6"/>
        <v>0</v>
      </c>
    </row>
    <row r="123" spans="1:16" s="40" customFormat="1" ht="26.25" customHeight="1" x14ac:dyDescent="0.25">
      <c r="A123" s="293"/>
      <c r="B123" s="293"/>
      <c r="C123" s="246" t="s">
        <v>529</v>
      </c>
      <c r="D123" s="158">
        <v>0</v>
      </c>
      <c r="E123" s="158">
        <v>0</v>
      </c>
      <c r="F123" s="158">
        <v>0</v>
      </c>
      <c r="G123" s="87"/>
      <c r="J123" s="79"/>
      <c r="K123" s="79"/>
      <c r="L123" s="79"/>
      <c r="M123" s="328"/>
      <c r="P123" s="41">
        <f t="shared" si="6"/>
        <v>0</v>
      </c>
    </row>
    <row r="124" spans="1:16" s="40" customFormat="1" ht="15.75" customHeight="1" x14ac:dyDescent="0.25">
      <c r="A124" s="283"/>
      <c r="B124" s="283"/>
      <c r="C124" s="246" t="s">
        <v>530</v>
      </c>
      <c r="D124" s="165">
        <v>1068.5999999999999</v>
      </c>
      <c r="E124" s="165">
        <f>554.9+513.7-513.7</f>
        <v>554.89999999999986</v>
      </c>
      <c r="F124" s="165">
        <f>554.9+513.7-513.7</f>
        <v>554.89999999999986</v>
      </c>
      <c r="G124" s="87"/>
      <c r="H124" s="79"/>
      <c r="J124" s="79">
        <f t="shared" si="7"/>
        <v>-513.70000000000005</v>
      </c>
      <c r="K124" s="79"/>
      <c r="L124" s="79"/>
      <c r="M124" s="328"/>
      <c r="P124" s="41">
        <f t="shared" si="6"/>
        <v>0</v>
      </c>
    </row>
    <row r="125" spans="1:16" s="40" customFormat="1" ht="17.25" customHeight="1" x14ac:dyDescent="0.25">
      <c r="A125" s="283"/>
      <c r="B125" s="283"/>
      <c r="C125" s="246" t="s">
        <v>403</v>
      </c>
      <c r="D125" s="158">
        <v>0</v>
      </c>
      <c r="E125" s="158">
        <v>0</v>
      </c>
      <c r="F125" s="158">
        <v>0</v>
      </c>
      <c r="G125" s="87"/>
      <c r="J125" s="79">
        <f t="shared" si="7"/>
        <v>0</v>
      </c>
      <c r="K125" s="79"/>
      <c r="L125" s="79"/>
      <c r="M125" s="328"/>
      <c r="P125" s="41">
        <f t="shared" si="6"/>
        <v>0</v>
      </c>
    </row>
    <row r="126" spans="1:16" s="40" customFormat="1" ht="29.25" customHeight="1" x14ac:dyDescent="0.25">
      <c r="A126" s="293" t="s">
        <v>24</v>
      </c>
      <c r="B126" s="293" t="s">
        <v>168</v>
      </c>
      <c r="C126" s="245" t="s">
        <v>402</v>
      </c>
      <c r="D126" s="157">
        <f>SUM(D127:D130)</f>
        <v>83</v>
      </c>
      <c r="E126" s="157">
        <f>SUM(E127:E130)</f>
        <v>83</v>
      </c>
      <c r="F126" s="157">
        <f t="shared" ref="F126" si="15">SUM(F127:F129)</f>
        <v>83</v>
      </c>
      <c r="G126" s="87"/>
      <c r="J126" s="79">
        <f t="shared" si="7"/>
        <v>0</v>
      </c>
      <c r="K126" s="79"/>
      <c r="L126" s="79"/>
      <c r="M126" s="328"/>
      <c r="P126" s="41">
        <f t="shared" si="6"/>
        <v>0</v>
      </c>
    </row>
    <row r="127" spans="1:16" s="40" customFormat="1" ht="16.5" customHeight="1" x14ac:dyDescent="0.25">
      <c r="A127" s="293"/>
      <c r="B127" s="293"/>
      <c r="C127" s="246" t="s">
        <v>528</v>
      </c>
      <c r="D127" s="158">
        <v>0</v>
      </c>
      <c r="E127" s="158">
        <v>0</v>
      </c>
      <c r="F127" s="158">
        <v>0</v>
      </c>
      <c r="G127" s="87"/>
      <c r="J127" s="79">
        <f t="shared" si="7"/>
        <v>0</v>
      </c>
      <c r="K127" s="79"/>
      <c r="L127" s="79"/>
      <c r="M127" s="328"/>
      <c r="P127" s="41">
        <f t="shared" si="6"/>
        <v>0</v>
      </c>
    </row>
    <row r="128" spans="1:16" s="40" customFormat="1" ht="26.25" customHeight="1" x14ac:dyDescent="0.25">
      <c r="A128" s="293"/>
      <c r="B128" s="293"/>
      <c r="C128" s="246" t="s">
        <v>529</v>
      </c>
      <c r="D128" s="158">
        <v>0</v>
      </c>
      <c r="E128" s="158">
        <v>0</v>
      </c>
      <c r="F128" s="158">
        <v>0</v>
      </c>
      <c r="G128" s="87"/>
      <c r="J128" s="79"/>
      <c r="K128" s="79"/>
      <c r="L128" s="79"/>
      <c r="M128" s="328"/>
      <c r="P128" s="41">
        <f t="shared" si="6"/>
        <v>0</v>
      </c>
    </row>
    <row r="129" spans="1:16" s="40" customFormat="1" ht="15.75" customHeight="1" x14ac:dyDescent="0.25">
      <c r="A129" s="283"/>
      <c r="B129" s="283"/>
      <c r="C129" s="246" t="s">
        <v>530</v>
      </c>
      <c r="D129" s="165">
        <v>83</v>
      </c>
      <c r="E129" s="165">
        <v>83</v>
      </c>
      <c r="F129" s="165">
        <v>83</v>
      </c>
      <c r="G129" s="87"/>
      <c r="H129" s="79"/>
      <c r="J129" s="79">
        <f t="shared" si="7"/>
        <v>0</v>
      </c>
      <c r="K129" s="79"/>
      <c r="L129" s="79"/>
      <c r="M129" s="328"/>
      <c r="P129" s="41">
        <f t="shared" si="6"/>
        <v>0</v>
      </c>
    </row>
    <row r="130" spans="1:16" s="40" customFormat="1" ht="17.25" customHeight="1" x14ac:dyDescent="0.25">
      <c r="A130" s="283"/>
      <c r="B130" s="283"/>
      <c r="C130" s="246" t="s">
        <v>403</v>
      </c>
      <c r="D130" s="158">
        <v>0</v>
      </c>
      <c r="E130" s="158">
        <v>0</v>
      </c>
      <c r="F130" s="158">
        <v>0</v>
      </c>
      <c r="G130" s="87"/>
      <c r="J130" s="79">
        <f t="shared" si="7"/>
        <v>0</v>
      </c>
      <c r="K130" s="79"/>
      <c r="L130" s="79"/>
      <c r="M130" s="328"/>
      <c r="P130" s="41">
        <f t="shared" si="6"/>
        <v>0</v>
      </c>
    </row>
    <row r="131" spans="1:16" s="40" customFormat="1" ht="29.25" customHeight="1" x14ac:dyDescent="0.25">
      <c r="A131" s="293" t="s">
        <v>25</v>
      </c>
      <c r="B131" s="293" t="s">
        <v>169</v>
      </c>
      <c r="C131" s="245" t="s">
        <v>402</v>
      </c>
      <c r="D131" s="157">
        <f>SUM(D132:D135)</f>
        <v>0</v>
      </c>
      <c r="E131" s="157">
        <f>SUM(E132:E135)</f>
        <v>0</v>
      </c>
      <c r="F131" s="157">
        <f t="shared" ref="F131" si="16">SUM(F132:F134)</f>
        <v>0</v>
      </c>
      <c r="G131" s="87"/>
      <c r="J131" s="79">
        <f t="shared" si="7"/>
        <v>0</v>
      </c>
      <c r="K131" s="79"/>
      <c r="L131" s="79"/>
      <c r="M131" s="328"/>
      <c r="P131" s="41">
        <f t="shared" si="6"/>
        <v>0</v>
      </c>
    </row>
    <row r="132" spans="1:16" s="40" customFormat="1" ht="16.5" customHeight="1" x14ac:dyDescent="0.25">
      <c r="A132" s="293"/>
      <c r="B132" s="293"/>
      <c r="C132" s="246" t="s">
        <v>528</v>
      </c>
      <c r="D132" s="158">
        <v>0</v>
      </c>
      <c r="E132" s="158">
        <v>0</v>
      </c>
      <c r="F132" s="158">
        <v>0</v>
      </c>
      <c r="G132" s="87"/>
      <c r="J132" s="79">
        <f t="shared" si="7"/>
        <v>0</v>
      </c>
      <c r="K132" s="79"/>
      <c r="L132" s="79"/>
      <c r="M132" s="328"/>
      <c r="P132" s="41">
        <f t="shared" si="6"/>
        <v>0</v>
      </c>
    </row>
    <row r="133" spans="1:16" s="40" customFormat="1" ht="26.25" customHeight="1" x14ac:dyDescent="0.25">
      <c r="A133" s="293"/>
      <c r="B133" s="293"/>
      <c r="C133" s="246" t="s">
        <v>529</v>
      </c>
      <c r="D133" s="158">
        <v>0</v>
      </c>
      <c r="E133" s="158">
        <v>0</v>
      </c>
      <c r="F133" s="158">
        <v>0</v>
      </c>
      <c r="G133" s="87"/>
      <c r="J133" s="79"/>
      <c r="K133" s="79"/>
      <c r="L133" s="79"/>
      <c r="M133" s="328"/>
      <c r="P133" s="41">
        <f t="shared" si="6"/>
        <v>0</v>
      </c>
    </row>
    <row r="134" spans="1:16" s="40" customFormat="1" ht="15.75" customHeight="1" x14ac:dyDescent="0.25">
      <c r="A134" s="283"/>
      <c r="B134" s="283"/>
      <c r="C134" s="246" t="s">
        <v>530</v>
      </c>
      <c r="D134" s="165">
        <v>0</v>
      </c>
      <c r="E134" s="165">
        <v>0</v>
      </c>
      <c r="F134" s="165">
        <v>0</v>
      </c>
      <c r="G134" s="87"/>
      <c r="H134" s="79"/>
      <c r="J134" s="79">
        <f t="shared" si="7"/>
        <v>0</v>
      </c>
      <c r="K134" s="79"/>
      <c r="L134" s="79"/>
      <c r="M134" s="328"/>
      <c r="P134" s="41">
        <f t="shared" si="6"/>
        <v>0</v>
      </c>
    </row>
    <row r="135" spans="1:16" s="40" customFormat="1" ht="17.25" customHeight="1" x14ac:dyDescent="0.25">
      <c r="A135" s="283"/>
      <c r="B135" s="283"/>
      <c r="C135" s="246" t="s">
        <v>403</v>
      </c>
      <c r="D135" s="158">
        <v>0</v>
      </c>
      <c r="E135" s="158">
        <v>0</v>
      </c>
      <c r="F135" s="158">
        <v>0</v>
      </c>
      <c r="G135" s="87"/>
      <c r="J135" s="79">
        <f t="shared" si="7"/>
        <v>0</v>
      </c>
      <c r="K135" s="79"/>
      <c r="L135" s="79"/>
      <c r="M135" s="328"/>
      <c r="P135" s="41">
        <f t="shared" ref="P135:P198" si="17">E135-F135</f>
        <v>0</v>
      </c>
    </row>
    <row r="136" spans="1:16" s="40" customFormat="1" ht="29.25" customHeight="1" x14ac:dyDescent="0.25">
      <c r="A136" s="293" t="s">
        <v>26</v>
      </c>
      <c r="B136" s="293" t="s">
        <v>170</v>
      </c>
      <c r="C136" s="245" t="s">
        <v>402</v>
      </c>
      <c r="D136" s="157">
        <f>SUM(D137:D140)</f>
        <v>46.5</v>
      </c>
      <c r="E136" s="157">
        <f>SUM(E137:E140)</f>
        <v>46.5</v>
      </c>
      <c r="F136" s="157">
        <f t="shared" ref="F136" si="18">SUM(F137:F139)</f>
        <v>46.5</v>
      </c>
      <c r="G136" s="87"/>
      <c r="J136" s="79">
        <f t="shared" si="7"/>
        <v>0</v>
      </c>
      <c r="K136" s="79"/>
      <c r="L136" s="79"/>
      <c r="M136" s="328"/>
      <c r="P136" s="41">
        <f t="shared" si="17"/>
        <v>0</v>
      </c>
    </row>
    <row r="137" spans="1:16" s="40" customFormat="1" ht="16.5" customHeight="1" x14ac:dyDescent="0.25">
      <c r="A137" s="293"/>
      <c r="B137" s="293"/>
      <c r="C137" s="246" t="s">
        <v>528</v>
      </c>
      <c r="D137" s="158">
        <v>0</v>
      </c>
      <c r="E137" s="158">
        <v>0</v>
      </c>
      <c r="F137" s="158">
        <v>0</v>
      </c>
      <c r="G137" s="87"/>
      <c r="J137" s="79">
        <f t="shared" si="7"/>
        <v>0</v>
      </c>
      <c r="K137" s="79"/>
      <c r="L137" s="79"/>
      <c r="M137" s="328"/>
      <c r="P137" s="41">
        <f t="shared" si="17"/>
        <v>0</v>
      </c>
    </row>
    <row r="138" spans="1:16" s="40" customFormat="1" ht="26.25" customHeight="1" x14ac:dyDescent="0.25">
      <c r="A138" s="293"/>
      <c r="B138" s="293"/>
      <c r="C138" s="246" t="s">
        <v>529</v>
      </c>
      <c r="D138" s="158">
        <v>0</v>
      </c>
      <c r="E138" s="158">
        <v>0</v>
      </c>
      <c r="F138" s="158">
        <v>0</v>
      </c>
      <c r="G138" s="87"/>
      <c r="J138" s="79"/>
      <c r="K138" s="79"/>
      <c r="L138" s="79"/>
      <c r="M138" s="328"/>
      <c r="P138" s="41">
        <f t="shared" si="17"/>
        <v>0</v>
      </c>
    </row>
    <row r="139" spans="1:16" s="40" customFormat="1" ht="15.75" customHeight="1" x14ac:dyDescent="0.25">
      <c r="A139" s="283"/>
      <c r="B139" s="283"/>
      <c r="C139" s="246" t="s">
        <v>530</v>
      </c>
      <c r="D139" s="165">
        <v>46.5</v>
      </c>
      <c r="E139" s="165">
        <v>46.5</v>
      </c>
      <c r="F139" s="165">
        <v>46.5</v>
      </c>
      <c r="G139" s="87"/>
      <c r="H139" s="79"/>
      <c r="J139" s="79">
        <f t="shared" ref="J139:J140" si="19">E139-D139</f>
        <v>0</v>
      </c>
      <c r="K139" s="79"/>
      <c r="L139" s="79"/>
      <c r="M139" s="328"/>
      <c r="P139" s="41">
        <f t="shared" si="17"/>
        <v>0</v>
      </c>
    </row>
    <row r="140" spans="1:16" s="40" customFormat="1" ht="17.25" customHeight="1" x14ac:dyDescent="0.25">
      <c r="A140" s="283"/>
      <c r="B140" s="283"/>
      <c r="C140" s="246" t="s">
        <v>403</v>
      </c>
      <c r="D140" s="158">
        <v>0</v>
      </c>
      <c r="E140" s="158">
        <v>0</v>
      </c>
      <c r="F140" s="158">
        <v>0</v>
      </c>
      <c r="G140" s="87"/>
      <c r="J140" s="79">
        <f t="shared" si="19"/>
        <v>0</v>
      </c>
      <c r="K140" s="79"/>
      <c r="L140" s="79"/>
      <c r="M140" s="328"/>
      <c r="P140" s="41">
        <f t="shared" si="17"/>
        <v>0</v>
      </c>
    </row>
    <row r="141" spans="1:16" s="40" customFormat="1" ht="29.25" customHeight="1" x14ac:dyDescent="0.25">
      <c r="A141" s="293" t="s">
        <v>532</v>
      </c>
      <c r="B141" s="293" t="s">
        <v>533</v>
      </c>
      <c r="C141" s="245" t="s">
        <v>402</v>
      </c>
      <c r="D141" s="157">
        <f>SUM(D142:D145)</f>
        <v>0</v>
      </c>
      <c r="E141" s="157">
        <f>SUM(E142:E145)</f>
        <v>10275.000000000002</v>
      </c>
      <c r="F141" s="157">
        <f t="shared" ref="F141" si="20">SUM(F142:F144)</f>
        <v>10275.000000000002</v>
      </c>
      <c r="G141" s="87"/>
      <c r="J141" s="79">
        <f t="shared" si="7"/>
        <v>10275.000000000002</v>
      </c>
      <c r="K141" s="79"/>
      <c r="L141" s="79"/>
      <c r="M141" s="328"/>
      <c r="P141" s="41">
        <f t="shared" si="17"/>
        <v>0</v>
      </c>
    </row>
    <row r="142" spans="1:16" s="40" customFormat="1" ht="16.5" customHeight="1" x14ac:dyDescent="0.25">
      <c r="A142" s="293"/>
      <c r="B142" s="293"/>
      <c r="C142" s="246" t="s">
        <v>528</v>
      </c>
      <c r="D142" s="158">
        <v>0</v>
      </c>
      <c r="E142" s="158">
        <v>9273.2000000000007</v>
      </c>
      <c r="F142" s="158">
        <v>9273.2000000000007</v>
      </c>
      <c r="G142" s="87"/>
      <c r="J142" s="79">
        <f t="shared" si="7"/>
        <v>9273.2000000000007</v>
      </c>
      <c r="K142" s="79"/>
      <c r="L142" s="79"/>
      <c r="M142" s="328"/>
      <c r="P142" s="41">
        <f t="shared" si="17"/>
        <v>0</v>
      </c>
    </row>
    <row r="143" spans="1:16" s="40" customFormat="1" ht="26.25" customHeight="1" x14ac:dyDescent="0.25">
      <c r="A143" s="293"/>
      <c r="B143" s="293"/>
      <c r="C143" s="246" t="s">
        <v>529</v>
      </c>
      <c r="D143" s="158">
        <v>0</v>
      </c>
      <c r="E143" s="158">
        <v>488.1</v>
      </c>
      <c r="F143" s="158">
        <v>488.1</v>
      </c>
      <c r="G143" s="87"/>
      <c r="J143" s="79"/>
      <c r="K143" s="79"/>
      <c r="L143" s="79"/>
      <c r="M143" s="328"/>
      <c r="P143" s="41">
        <f t="shared" si="17"/>
        <v>0</v>
      </c>
    </row>
    <row r="144" spans="1:16" s="40" customFormat="1" ht="15.75" customHeight="1" x14ac:dyDescent="0.25">
      <c r="A144" s="283"/>
      <c r="B144" s="283"/>
      <c r="C144" s="246" t="s">
        <v>530</v>
      </c>
      <c r="D144" s="165">
        <v>0</v>
      </c>
      <c r="E144" s="165">
        <v>513.70000000000005</v>
      </c>
      <c r="F144" s="165">
        <v>513.70000000000005</v>
      </c>
      <c r="G144" s="87"/>
      <c r="H144" s="79"/>
      <c r="J144" s="79">
        <f t="shared" si="7"/>
        <v>513.70000000000005</v>
      </c>
      <c r="K144" s="79"/>
      <c r="L144" s="79"/>
      <c r="M144" s="328"/>
      <c r="P144" s="41">
        <f t="shared" si="17"/>
        <v>0</v>
      </c>
    </row>
    <row r="145" spans="1:16" s="40" customFormat="1" ht="17.25" customHeight="1" x14ac:dyDescent="0.25">
      <c r="A145" s="283"/>
      <c r="B145" s="283"/>
      <c r="C145" s="246" t="s">
        <v>403</v>
      </c>
      <c r="D145" s="158">
        <v>0</v>
      </c>
      <c r="E145" s="158">
        <v>0</v>
      </c>
      <c r="F145" s="158">
        <v>0</v>
      </c>
      <c r="G145" s="87"/>
      <c r="J145" s="79">
        <f t="shared" si="7"/>
        <v>0</v>
      </c>
      <c r="K145" s="79"/>
      <c r="L145" s="79"/>
      <c r="M145" s="328"/>
      <c r="P145" s="41">
        <f t="shared" si="17"/>
        <v>0</v>
      </c>
    </row>
    <row r="146" spans="1:16" s="40" customFormat="1" ht="29.25" customHeight="1" x14ac:dyDescent="0.25">
      <c r="A146" s="282" t="s">
        <v>28</v>
      </c>
      <c r="B146" s="282" t="s">
        <v>171</v>
      </c>
      <c r="C146" s="245" t="s">
        <v>402</v>
      </c>
      <c r="D146" s="157">
        <f>SUM(D147:D150)</f>
        <v>110.19999999999999</v>
      </c>
      <c r="E146" s="157">
        <f>SUM(E147:E150)</f>
        <v>110.2</v>
      </c>
      <c r="F146" s="157">
        <f>SUM(F147:F150)</f>
        <v>110.2</v>
      </c>
      <c r="G146" s="87">
        <f>F146/E146*100</f>
        <v>100</v>
      </c>
      <c r="J146" s="79">
        <f t="shared" si="7"/>
        <v>0</v>
      </c>
      <c r="K146" s="79"/>
      <c r="L146" s="79"/>
      <c r="M146" s="328"/>
      <c r="P146" s="41">
        <f t="shared" si="17"/>
        <v>0</v>
      </c>
    </row>
    <row r="147" spans="1:16" s="40" customFormat="1" ht="16.5" customHeight="1" x14ac:dyDescent="0.25">
      <c r="A147" s="282"/>
      <c r="B147" s="282"/>
      <c r="C147" s="246" t="s">
        <v>528</v>
      </c>
      <c r="D147" s="165">
        <f>SUM(D152,D157,D162)</f>
        <v>0</v>
      </c>
      <c r="E147" s="165">
        <f>SUM(E152,E157,E162)</f>
        <v>0</v>
      </c>
      <c r="F147" s="165">
        <f>SUM(F152,F157,F162)</f>
        <v>0</v>
      </c>
      <c r="G147" s="87"/>
      <c r="J147" s="79">
        <f t="shared" si="7"/>
        <v>0</v>
      </c>
      <c r="K147" s="79"/>
      <c r="L147" s="79"/>
      <c r="M147" s="328"/>
      <c r="P147" s="41">
        <f t="shared" si="17"/>
        <v>0</v>
      </c>
    </row>
    <row r="148" spans="1:16" s="40" customFormat="1" ht="26.25" customHeight="1" x14ac:dyDescent="0.25">
      <c r="A148" s="282"/>
      <c r="B148" s="282"/>
      <c r="C148" s="246" t="s">
        <v>529</v>
      </c>
      <c r="D148" s="165">
        <f t="shared" ref="D148:F150" si="21">SUM(D153,D158,D163)</f>
        <v>0</v>
      </c>
      <c r="E148" s="165">
        <f t="shared" si="21"/>
        <v>0</v>
      </c>
      <c r="F148" s="165">
        <f t="shared" si="21"/>
        <v>0</v>
      </c>
      <c r="G148" s="87"/>
      <c r="J148" s="79"/>
      <c r="K148" s="79"/>
      <c r="L148" s="79"/>
      <c r="M148" s="328"/>
      <c r="P148" s="41">
        <f t="shared" si="17"/>
        <v>0</v>
      </c>
    </row>
    <row r="149" spans="1:16" s="40" customFormat="1" ht="15.75" customHeight="1" x14ac:dyDescent="0.25">
      <c r="A149" s="283"/>
      <c r="B149" s="283"/>
      <c r="C149" s="246" t="s">
        <v>530</v>
      </c>
      <c r="D149" s="165">
        <f t="shared" si="21"/>
        <v>110.19999999999999</v>
      </c>
      <c r="E149" s="165">
        <f t="shared" si="21"/>
        <v>110.2</v>
      </c>
      <c r="F149" s="165">
        <f t="shared" si="21"/>
        <v>110.2</v>
      </c>
      <c r="G149" s="87"/>
      <c r="H149" s="79"/>
      <c r="J149" s="79">
        <f t="shared" si="7"/>
        <v>0</v>
      </c>
      <c r="K149" s="79"/>
      <c r="L149" s="79"/>
      <c r="M149" s="328"/>
      <c r="P149" s="41">
        <f t="shared" si="17"/>
        <v>0</v>
      </c>
    </row>
    <row r="150" spans="1:16" s="40" customFormat="1" ht="17.25" customHeight="1" x14ac:dyDescent="0.25">
      <c r="A150" s="283"/>
      <c r="B150" s="283"/>
      <c r="C150" s="246" t="s">
        <v>403</v>
      </c>
      <c r="D150" s="165">
        <f t="shared" si="21"/>
        <v>0</v>
      </c>
      <c r="E150" s="165">
        <f t="shared" si="21"/>
        <v>0</v>
      </c>
      <c r="F150" s="165">
        <f t="shared" si="21"/>
        <v>0</v>
      </c>
      <c r="G150" s="87"/>
      <c r="J150" s="79">
        <f t="shared" si="7"/>
        <v>0</v>
      </c>
      <c r="K150" s="79"/>
      <c r="L150" s="79"/>
      <c r="M150" s="328"/>
      <c r="P150" s="41">
        <f t="shared" si="17"/>
        <v>0</v>
      </c>
    </row>
    <row r="151" spans="1:16" s="40" customFormat="1" ht="29.25" customHeight="1" x14ac:dyDescent="0.25">
      <c r="A151" s="293" t="s">
        <v>29</v>
      </c>
      <c r="B151" s="293" t="s">
        <v>172</v>
      </c>
      <c r="C151" s="245" t="s">
        <v>402</v>
      </c>
      <c r="D151" s="157">
        <f>SUM(D152:D155)</f>
        <v>51.4</v>
      </c>
      <c r="E151" s="157">
        <f>SUM(E152:E155)</f>
        <v>72.400000000000006</v>
      </c>
      <c r="F151" s="157">
        <f>SUM(F152:F155)</f>
        <v>72.400000000000006</v>
      </c>
      <c r="G151" s="87"/>
      <c r="J151" s="79">
        <f t="shared" si="7"/>
        <v>21.000000000000007</v>
      </c>
      <c r="K151" s="79"/>
      <c r="L151" s="79"/>
      <c r="M151" s="328"/>
      <c r="P151" s="41">
        <f t="shared" si="17"/>
        <v>0</v>
      </c>
    </row>
    <row r="152" spans="1:16" s="40" customFormat="1" ht="16.5" customHeight="1" x14ac:dyDescent="0.25">
      <c r="A152" s="293"/>
      <c r="B152" s="293"/>
      <c r="C152" s="246" t="s">
        <v>528</v>
      </c>
      <c r="D152" s="158">
        <v>0</v>
      </c>
      <c r="E152" s="158">
        <v>0</v>
      </c>
      <c r="F152" s="158">
        <v>0</v>
      </c>
      <c r="G152" s="87"/>
      <c r="J152" s="79">
        <f t="shared" si="7"/>
        <v>0</v>
      </c>
      <c r="K152" s="79"/>
      <c r="L152" s="79"/>
      <c r="M152" s="328"/>
      <c r="P152" s="41">
        <f t="shared" si="17"/>
        <v>0</v>
      </c>
    </row>
    <row r="153" spans="1:16" s="40" customFormat="1" ht="26.25" customHeight="1" x14ac:dyDescent="0.25">
      <c r="A153" s="293"/>
      <c r="B153" s="293"/>
      <c r="C153" s="246" t="s">
        <v>529</v>
      </c>
      <c r="D153" s="158">
        <v>0</v>
      </c>
      <c r="E153" s="158">
        <v>0</v>
      </c>
      <c r="F153" s="158">
        <v>0</v>
      </c>
      <c r="G153" s="87"/>
      <c r="J153" s="79"/>
      <c r="K153" s="79"/>
      <c r="L153" s="79"/>
      <c r="M153" s="328"/>
      <c r="P153" s="41">
        <f t="shared" si="17"/>
        <v>0</v>
      </c>
    </row>
    <row r="154" spans="1:16" s="40" customFormat="1" ht="15.75" customHeight="1" x14ac:dyDescent="0.25">
      <c r="A154" s="283"/>
      <c r="B154" s="283"/>
      <c r="C154" s="246" t="s">
        <v>530</v>
      </c>
      <c r="D154" s="165">
        <v>51.4</v>
      </c>
      <c r="E154" s="165">
        <v>72.400000000000006</v>
      </c>
      <c r="F154" s="165">
        <v>72.400000000000006</v>
      </c>
      <c r="G154" s="87"/>
      <c r="H154" s="79"/>
      <c r="J154" s="79">
        <f t="shared" si="7"/>
        <v>21.000000000000007</v>
      </c>
      <c r="K154" s="79"/>
      <c r="L154" s="79"/>
      <c r="M154" s="328"/>
      <c r="P154" s="41">
        <f t="shared" si="17"/>
        <v>0</v>
      </c>
    </row>
    <row r="155" spans="1:16" ht="17.25" customHeight="1" x14ac:dyDescent="0.25">
      <c r="A155" s="283"/>
      <c r="B155" s="283"/>
      <c r="C155" s="246" t="s">
        <v>403</v>
      </c>
      <c r="D155" s="158">
        <v>0</v>
      </c>
      <c r="E155" s="158">
        <v>0</v>
      </c>
      <c r="F155" s="158">
        <v>0</v>
      </c>
      <c r="H155" s="24"/>
      <c r="J155" s="79">
        <f t="shared" si="7"/>
        <v>0</v>
      </c>
      <c r="K155" s="79"/>
      <c r="P155" s="41">
        <f t="shared" si="17"/>
        <v>0</v>
      </c>
    </row>
    <row r="156" spans="1:16" ht="29.25" customHeight="1" x14ac:dyDescent="0.25">
      <c r="A156" s="293" t="s">
        <v>30</v>
      </c>
      <c r="B156" s="293" t="s">
        <v>173</v>
      </c>
      <c r="C156" s="245" t="s">
        <v>402</v>
      </c>
      <c r="D156" s="157">
        <f>SUM(D157:D160)</f>
        <v>58.8</v>
      </c>
      <c r="E156" s="157">
        <f>SUM(E157:E160)</f>
        <v>37.799999999999997</v>
      </c>
      <c r="F156" s="157">
        <f>SUM(F157:F160)</f>
        <v>37.799999999999997</v>
      </c>
      <c r="H156" s="24"/>
      <c r="J156" s="79">
        <f t="shared" si="7"/>
        <v>-21</v>
      </c>
      <c r="K156" s="79"/>
      <c r="P156" s="41">
        <f t="shared" si="17"/>
        <v>0</v>
      </c>
    </row>
    <row r="157" spans="1:16" ht="16.5" customHeight="1" x14ac:dyDescent="0.25">
      <c r="A157" s="293"/>
      <c r="B157" s="293"/>
      <c r="C157" s="246" t="s">
        <v>528</v>
      </c>
      <c r="D157" s="158">
        <v>0</v>
      </c>
      <c r="E157" s="158">
        <v>0</v>
      </c>
      <c r="F157" s="158">
        <v>0</v>
      </c>
      <c r="H157" s="24"/>
      <c r="J157" s="79">
        <f t="shared" si="7"/>
        <v>0</v>
      </c>
      <c r="K157" s="79"/>
      <c r="P157" s="41">
        <f t="shared" si="17"/>
        <v>0</v>
      </c>
    </row>
    <row r="158" spans="1:16" ht="26.25" customHeight="1" x14ac:dyDescent="0.25">
      <c r="A158" s="293"/>
      <c r="B158" s="293"/>
      <c r="C158" s="246" t="s">
        <v>529</v>
      </c>
      <c r="D158" s="158">
        <v>0</v>
      </c>
      <c r="E158" s="158">
        <v>0</v>
      </c>
      <c r="F158" s="158">
        <v>0</v>
      </c>
      <c r="H158" s="24"/>
      <c r="J158" s="79"/>
      <c r="K158" s="79"/>
      <c r="P158" s="41">
        <f t="shared" si="17"/>
        <v>0</v>
      </c>
    </row>
    <row r="159" spans="1:16" ht="15.75" customHeight="1" x14ac:dyDescent="0.25">
      <c r="A159" s="283"/>
      <c r="B159" s="283"/>
      <c r="C159" s="246" t="s">
        <v>530</v>
      </c>
      <c r="D159" s="165">
        <v>58.8</v>
      </c>
      <c r="E159" s="165">
        <v>37.799999999999997</v>
      </c>
      <c r="F159" s="165">
        <v>37.799999999999997</v>
      </c>
      <c r="H159" s="79"/>
      <c r="J159" s="79">
        <f t="shared" si="7"/>
        <v>-21</v>
      </c>
      <c r="K159" s="79"/>
      <c r="P159" s="41">
        <f t="shared" si="17"/>
        <v>0</v>
      </c>
    </row>
    <row r="160" spans="1:16" ht="17.25" customHeight="1" x14ac:dyDescent="0.25">
      <c r="A160" s="283"/>
      <c r="B160" s="283"/>
      <c r="C160" s="246" t="s">
        <v>403</v>
      </c>
      <c r="D160" s="158">
        <v>0</v>
      </c>
      <c r="E160" s="158">
        <v>0</v>
      </c>
      <c r="F160" s="158">
        <v>0</v>
      </c>
      <c r="H160" s="24"/>
      <c r="J160" s="79">
        <f t="shared" si="7"/>
        <v>0</v>
      </c>
      <c r="K160" s="79"/>
      <c r="P160" s="41">
        <f t="shared" si="17"/>
        <v>0</v>
      </c>
    </row>
    <row r="161" spans="1:16" ht="29.25" customHeight="1" x14ac:dyDescent="0.25">
      <c r="A161" s="293" t="s">
        <v>31</v>
      </c>
      <c r="B161" s="293" t="s">
        <v>174</v>
      </c>
      <c r="C161" s="245" t="s">
        <v>402</v>
      </c>
      <c r="D161" s="157">
        <f>SUM(D162:D165)</f>
        <v>0</v>
      </c>
      <c r="E161" s="157">
        <f>SUM(E162:E165)</f>
        <v>0</v>
      </c>
      <c r="F161" s="157">
        <f>SUM(F162:F165)</f>
        <v>0</v>
      </c>
      <c r="H161" s="24"/>
      <c r="J161" s="79">
        <f t="shared" si="7"/>
        <v>0</v>
      </c>
      <c r="K161" s="79"/>
      <c r="P161" s="41">
        <f t="shared" si="17"/>
        <v>0</v>
      </c>
    </row>
    <row r="162" spans="1:16" ht="16.5" customHeight="1" x14ac:dyDescent="0.25">
      <c r="A162" s="293"/>
      <c r="B162" s="293"/>
      <c r="C162" s="246" t="s">
        <v>528</v>
      </c>
      <c r="D162" s="158">
        <v>0</v>
      </c>
      <c r="E162" s="158">
        <v>0</v>
      </c>
      <c r="F162" s="158">
        <v>0</v>
      </c>
      <c r="H162" s="24"/>
      <c r="J162" s="79">
        <f t="shared" si="7"/>
        <v>0</v>
      </c>
      <c r="K162" s="79"/>
      <c r="P162" s="41">
        <f t="shared" si="17"/>
        <v>0</v>
      </c>
    </row>
    <row r="163" spans="1:16" ht="26.25" customHeight="1" x14ac:dyDescent="0.25">
      <c r="A163" s="293"/>
      <c r="B163" s="293"/>
      <c r="C163" s="246" t="s">
        <v>529</v>
      </c>
      <c r="D163" s="158">
        <v>0</v>
      </c>
      <c r="E163" s="158">
        <v>0</v>
      </c>
      <c r="F163" s="158">
        <v>0</v>
      </c>
      <c r="H163" s="24"/>
      <c r="J163" s="79"/>
      <c r="K163" s="79"/>
      <c r="P163" s="41">
        <f t="shared" si="17"/>
        <v>0</v>
      </c>
    </row>
    <row r="164" spans="1:16" ht="15.75" customHeight="1" x14ac:dyDescent="0.25">
      <c r="A164" s="283"/>
      <c r="B164" s="283"/>
      <c r="C164" s="246" t="s">
        <v>530</v>
      </c>
      <c r="D164" s="165">
        <v>0</v>
      </c>
      <c r="E164" s="165">
        <v>0</v>
      </c>
      <c r="F164" s="165">
        <v>0</v>
      </c>
      <c r="H164" s="79"/>
      <c r="J164" s="79">
        <f t="shared" si="7"/>
        <v>0</v>
      </c>
      <c r="K164" s="79"/>
      <c r="P164" s="41">
        <f t="shared" si="17"/>
        <v>0</v>
      </c>
    </row>
    <row r="165" spans="1:16" ht="17.25" customHeight="1" x14ac:dyDescent="0.25">
      <c r="A165" s="283"/>
      <c r="B165" s="283"/>
      <c r="C165" s="246" t="s">
        <v>403</v>
      </c>
      <c r="D165" s="158">
        <v>0</v>
      </c>
      <c r="E165" s="158">
        <v>0</v>
      </c>
      <c r="F165" s="158">
        <v>0</v>
      </c>
      <c r="H165" s="24"/>
      <c r="J165" s="79">
        <f t="shared" si="7"/>
        <v>0</v>
      </c>
      <c r="K165" s="79"/>
      <c r="P165" s="41">
        <f t="shared" si="17"/>
        <v>0</v>
      </c>
    </row>
    <row r="166" spans="1:16" ht="29.25" customHeight="1" x14ac:dyDescent="0.25">
      <c r="A166" s="282" t="s">
        <v>534</v>
      </c>
      <c r="B166" s="284" t="s">
        <v>535</v>
      </c>
      <c r="C166" s="245" t="s">
        <v>402</v>
      </c>
      <c r="D166" s="157">
        <f>SUM(D167:D170)</f>
        <v>0</v>
      </c>
      <c r="E166" s="157">
        <f>SUM(E167:E170)</f>
        <v>1251</v>
      </c>
      <c r="F166" s="157">
        <f>SUM(F167:F170)</f>
        <v>1251</v>
      </c>
      <c r="G166" s="87">
        <f>F166/E166*100</f>
        <v>100</v>
      </c>
      <c r="H166" s="24"/>
      <c r="J166" s="79"/>
      <c r="K166" s="79"/>
      <c r="P166" s="41">
        <f t="shared" si="17"/>
        <v>0</v>
      </c>
    </row>
    <row r="167" spans="1:16" ht="16.5" customHeight="1" x14ac:dyDescent="0.25">
      <c r="A167" s="282"/>
      <c r="B167" s="285"/>
      <c r="C167" s="246" t="s">
        <v>528</v>
      </c>
      <c r="D167" s="158">
        <v>0</v>
      </c>
      <c r="E167" s="158">
        <v>1188.5</v>
      </c>
      <c r="F167" s="158">
        <v>1188.5</v>
      </c>
      <c r="H167" s="24"/>
      <c r="J167" s="79"/>
      <c r="K167" s="79"/>
      <c r="P167" s="41">
        <f t="shared" si="17"/>
        <v>0</v>
      </c>
    </row>
    <row r="168" spans="1:16" ht="26.25" customHeight="1" x14ac:dyDescent="0.25">
      <c r="A168" s="282"/>
      <c r="B168" s="285"/>
      <c r="C168" s="246" t="s">
        <v>529</v>
      </c>
      <c r="D168" s="158"/>
      <c r="E168" s="158">
        <v>62.5</v>
      </c>
      <c r="F168" s="158">
        <v>62.5</v>
      </c>
      <c r="H168" s="24"/>
      <c r="J168" s="79"/>
      <c r="K168" s="79"/>
      <c r="P168" s="41">
        <f t="shared" si="17"/>
        <v>0</v>
      </c>
    </row>
    <row r="169" spans="1:16" ht="15.75" customHeight="1" x14ac:dyDescent="0.25">
      <c r="A169" s="283"/>
      <c r="B169" s="285"/>
      <c r="C169" s="246" t="s">
        <v>530</v>
      </c>
      <c r="D169" s="165">
        <v>0</v>
      </c>
      <c r="E169" s="165">
        <v>0</v>
      </c>
      <c r="F169" s="165">
        <v>0</v>
      </c>
      <c r="H169" s="24"/>
      <c r="J169" s="79"/>
      <c r="K169" s="79"/>
      <c r="P169" s="41">
        <f t="shared" si="17"/>
        <v>0</v>
      </c>
    </row>
    <row r="170" spans="1:16" ht="17.25" customHeight="1" x14ac:dyDescent="0.25">
      <c r="A170" s="283"/>
      <c r="B170" s="286"/>
      <c r="C170" s="246" t="s">
        <v>403</v>
      </c>
      <c r="D170" s="158">
        <v>0</v>
      </c>
      <c r="E170" s="158">
        <v>0</v>
      </c>
      <c r="F170" s="158">
        <v>0</v>
      </c>
      <c r="H170" s="24"/>
      <c r="J170" s="79"/>
      <c r="K170" s="79"/>
      <c r="P170" s="41">
        <f t="shared" si="17"/>
        <v>0</v>
      </c>
    </row>
    <row r="171" spans="1:16" ht="29.25" customHeight="1" x14ac:dyDescent="0.25">
      <c r="A171" s="287" t="s">
        <v>12</v>
      </c>
      <c r="B171" s="287" t="s">
        <v>175</v>
      </c>
      <c r="C171" s="245" t="s">
        <v>402</v>
      </c>
      <c r="D171" s="157">
        <f>SUM(D172:D175)</f>
        <v>1953769.9000000004</v>
      </c>
      <c r="E171" s="157">
        <f>SUM(E172:E175)</f>
        <v>2042721.1</v>
      </c>
      <c r="F171" s="157">
        <f>SUM(F172:F175)</f>
        <v>2042433.3000000003</v>
      </c>
      <c r="G171" s="87"/>
      <c r="H171" s="24"/>
      <c r="J171" s="79">
        <f t="shared" si="7"/>
        <v>88951.199999999721</v>
      </c>
      <c r="K171" s="79"/>
      <c r="P171" s="41">
        <f t="shared" si="17"/>
        <v>287.79999999981374</v>
      </c>
    </row>
    <row r="172" spans="1:16" ht="16.5" customHeight="1" x14ac:dyDescent="0.25">
      <c r="A172" s="287"/>
      <c r="B172" s="287"/>
      <c r="C172" s="245" t="s">
        <v>528</v>
      </c>
      <c r="D172" s="158">
        <f>SUM(D177,D192,D197,D202,D207,D232,D237,D252,D257,D262,D267)</f>
        <v>69489.3</v>
      </c>
      <c r="E172" s="158">
        <f>SUM(E177,E192,E197,E202,E207,E232,E237,E252,E257,E262,E267)</f>
        <v>70154.8</v>
      </c>
      <c r="F172" s="158">
        <f>SUM(F177,F192,F197,F202,F207,F232,F237,F252,F257,F262,F267)</f>
        <v>70154.8</v>
      </c>
      <c r="G172" s="87"/>
      <c r="H172" s="24"/>
      <c r="J172" s="79">
        <f t="shared" si="7"/>
        <v>665.5</v>
      </c>
      <c r="K172" s="79"/>
      <c r="P172" s="41">
        <f t="shared" si="17"/>
        <v>0</v>
      </c>
    </row>
    <row r="173" spans="1:16" ht="26.25" customHeight="1" x14ac:dyDescent="0.25">
      <c r="A173" s="287"/>
      <c r="B173" s="287"/>
      <c r="C173" s="245" t="s">
        <v>529</v>
      </c>
      <c r="D173" s="158">
        <f t="shared" ref="D173:F175" si="22">SUM(D178,D193,D198,D203,D208,D233,D238,D253,D258,D263,D268)</f>
        <v>1473608.8000000003</v>
      </c>
      <c r="E173" s="158">
        <f t="shared" si="22"/>
        <v>1476474.9000000001</v>
      </c>
      <c r="F173" s="158">
        <f t="shared" si="22"/>
        <v>1476474.9000000001</v>
      </c>
      <c r="G173" s="87"/>
      <c r="H173" s="24"/>
      <c r="J173" s="79"/>
      <c r="K173" s="79"/>
      <c r="P173" s="41">
        <f t="shared" si="17"/>
        <v>0</v>
      </c>
    </row>
    <row r="174" spans="1:16" ht="15.75" customHeight="1" x14ac:dyDescent="0.25">
      <c r="A174" s="287"/>
      <c r="B174" s="287"/>
      <c r="C174" s="245" t="s">
        <v>530</v>
      </c>
      <c r="D174" s="158">
        <f t="shared" si="22"/>
        <v>286566.30000000005</v>
      </c>
      <c r="E174" s="158">
        <f t="shared" si="22"/>
        <v>381418.5</v>
      </c>
      <c r="F174" s="158">
        <f t="shared" si="22"/>
        <v>381130.70000000007</v>
      </c>
      <c r="G174" s="87"/>
      <c r="H174" s="79"/>
      <c r="J174" s="79">
        <f t="shared" si="7"/>
        <v>94852.199999999953</v>
      </c>
      <c r="K174" s="79"/>
      <c r="P174" s="41">
        <f t="shared" si="17"/>
        <v>287.79999999993015</v>
      </c>
    </row>
    <row r="175" spans="1:16" ht="17.25" customHeight="1" x14ac:dyDescent="0.25">
      <c r="A175" s="287"/>
      <c r="B175" s="287"/>
      <c r="C175" s="245" t="s">
        <v>403</v>
      </c>
      <c r="D175" s="158">
        <f t="shared" si="22"/>
        <v>124105.5</v>
      </c>
      <c r="E175" s="158">
        <f t="shared" si="22"/>
        <v>114672.9</v>
      </c>
      <c r="F175" s="158">
        <f t="shared" si="22"/>
        <v>114672.9</v>
      </c>
      <c r="G175" s="87"/>
      <c r="H175" s="24"/>
      <c r="J175" s="79">
        <f t="shared" si="7"/>
        <v>-9432.6000000000058</v>
      </c>
      <c r="K175" s="79"/>
      <c r="P175" s="41">
        <f t="shared" si="17"/>
        <v>0</v>
      </c>
    </row>
    <row r="176" spans="1:16" ht="29.25" customHeight="1" x14ac:dyDescent="0.25">
      <c r="A176" s="287" t="s">
        <v>32</v>
      </c>
      <c r="B176" s="287" t="s">
        <v>33</v>
      </c>
      <c r="C176" s="245" t="s">
        <v>402</v>
      </c>
      <c r="D176" s="157">
        <f>SUM(D177:D180)</f>
        <v>140678.20000000001</v>
      </c>
      <c r="E176" s="157">
        <f>SUM(E177:E180)</f>
        <v>174962</v>
      </c>
      <c r="F176" s="157">
        <f>SUM(F177:F180)</f>
        <v>174962</v>
      </c>
      <c r="G176" s="87">
        <f>F176/E176*100</f>
        <v>100</v>
      </c>
      <c r="H176" s="24"/>
      <c r="J176" s="79">
        <f t="shared" si="7"/>
        <v>34283.799999999988</v>
      </c>
      <c r="K176" s="79"/>
      <c r="P176" s="41">
        <f t="shared" si="17"/>
        <v>0</v>
      </c>
    </row>
    <row r="177" spans="1:16" ht="16.5" customHeight="1" x14ac:dyDescent="0.25">
      <c r="A177" s="287"/>
      <c r="B177" s="287"/>
      <c r="C177" s="246" t="s">
        <v>528</v>
      </c>
      <c r="D177" s="158">
        <f>SUM(D182+D187)</f>
        <v>0</v>
      </c>
      <c r="E177" s="158">
        <f>SUM(E182+E187)</f>
        <v>0</v>
      </c>
      <c r="F177" s="158">
        <f>SUM(F182+F187)</f>
        <v>0</v>
      </c>
      <c r="H177" s="24"/>
      <c r="J177" s="79">
        <f t="shared" ref="J177:J255" si="23">E177-D177</f>
        <v>0</v>
      </c>
      <c r="K177" s="79"/>
      <c r="P177" s="41">
        <f t="shared" si="17"/>
        <v>0</v>
      </c>
    </row>
    <row r="178" spans="1:16" ht="26.25" customHeight="1" x14ac:dyDescent="0.25">
      <c r="A178" s="287"/>
      <c r="B178" s="287"/>
      <c r="C178" s="246" t="s">
        <v>529</v>
      </c>
      <c r="D178" s="158">
        <f t="shared" ref="D178:F180" si="24">SUM(D183+D188)</f>
        <v>597.5</v>
      </c>
      <c r="E178" s="158">
        <f t="shared" si="24"/>
        <v>551</v>
      </c>
      <c r="F178" s="158">
        <f t="shared" si="24"/>
        <v>551</v>
      </c>
      <c r="H178" s="24"/>
      <c r="J178" s="79"/>
      <c r="K178" s="79"/>
      <c r="P178" s="41">
        <f t="shared" si="17"/>
        <v>0</v>
      </c>
    </row>
    <row r="179" spans="1:16" ht="15.75" customHeight="1" x14ac:dyDescent="0.25">
      <c r="A179" s="287"/>
      <c r="B179" s="287"/>
      <c r="C179" s="246" t="s">
        <v>530</v>
      </c>
      <c r="D179" s="158">
        <f t="shared" si="24"/>
        <v>62305.7</v>
      </c>
      <c r="E179" s="158">
        <f t="shared" si="24"/>
        <v>107776.6</v>
      </c>
      <c r="F179" s="158">
        <f t="shared" si="24"/>
        <v>107776.6</v>
      </c>
      <c r="H179" s="79"/>
      <c r="J179" s="79">
        <f t="shared" si="23"/>
        <v>45470.900000000009</v>
      </c>
      <c r="K179" s="79"/>
      <c r="P179" s="41">
        <f t="shared" si="17"/>
        <v>0</v>
      </c>
    </row>
    <row r="180" spans="1:16" ht="17.25" customHeight="1" x14ac:dyDescent="0.25">
      <c r="A180" s="287"/>
      <c r="B180" s="287"/>
      <c r="C180" s="246" t="s">
        <v>403</v>
      </c>
      <c r="D180" s="158">
        <f t="shared" si="24"/>
        <v>77775</v>
      </c>
      <c r="E180" s="158">
        <f t="shared" si="24"/>
        <v>66634.399999999994</v>
      </c>
      <c r="F180" s="158">
        <f t="shared" si="24"/>
        <v>66634.399999999994</v>
      </c>
      <c r="H180" s="24"/>
      <c r="J180" s="79">
        <f t="shared" si="23"/>
        <v>-11140.600000000006</v>
      </c>
      <c r="K180" s="79"/>
      <c r="P180" s="41">
        <f t="shared" si="17"/>
        <v>0</v>
      </c>
    </row>
    <row r="181" spans="1:16" ht="29.25" customHeight="1" x14ac:dyDescent="0.25">
      <c r="A181" s="289" t="s">
        <v>44</v>
      </c>
      <c r="B181" s="291" t="s">
        <v>45</v>
      </c>
      <c r="C181" s="245" t="s">
        <v>402</v>
      </c>
      <c r="D181" s="157">
        <f>SUM(D182:D185)</f>
        <v>134223.1</v>
      </c>
      <c r="E181" s="157">
        <f>SUM(E182:E185)</f>
        <v>168506.9</v>
      </c>
      <c r="F181" s="157">
        <f>SUM(F182:F185)</f>
        <v>168506.9</v>
      </c>
      <c r="H181" s="24"/>
      <c r="J181" s="79">
        <f t="shared" si="23"/>
        <v>34283.799999999988</v>
      </c>
      <c r="K181" s="79"/>
      <c r="P181" s="41">
        <f t="shared" si="17"/>
        <v>0</v>
      </c>
    </row>
    <row r="182" spans="1:16" ht="16.5" customHeight="1" x14ac:dyDescent="0.25">
      <c r="A182" s="289"/>
      <c r="B182" s="291"/>
      <c r="C182" s="246" t="s">
        <v>528</v>
      </c>
      <c r="D182" s="158">
        <v>0</v>
      </c>
      <c r="E182" s="158">
        <v>0</v>
      </c>
      <c r="F182" s="158">
        <v>0</v>
      </c>
      <c r="H182" s="24"/>
      <c r="J182" s="79">
        <f t="shared" si="23"/>
        <v>0</v>
      </c>
      <c r="K182" s="79"/>
      <c r="P182" s="41">
        <f t="shared" si="17"/>
        <v>0</v>
      </c>
    </row>
    <row r="183" spans="1:16" ht="26.25" customHeight="1" x14ac:dyDescent="0.25">
      <c r="A183" s="289"/>
      <c r="B183" s="291"/>
      <c r="C183" s="246" t="s">
        <v>529</v>
      </c>
      <c r="D183" s="158">
        <v>597.5</v>
      </c>
      <c r="E183" s="158">
        <v>551</v>
      </c>
      <c r="F183" s="158">
        <v>551</v>
      </c>
      <c r="H183" s="24"/>
      <c r="J183" s="79"/>
      <c r="K183" s="79"/>
      <c r="P183" s="41">
        <f t="shared" si="17"/>
        <v>0</v>
      </c>
    </row>
    <row r="184" spans="1:16" ht="15.75" customHeight="1" x14ac:dyDescent="0.25">
      <c r="A184" s="290"/>
      <c r="B184" s="292"/>
      <c r="C184" s="246" t="s">
        <v>530</v>
      </c>
      <c r="D184" s="158">
        <v>55850.6</v>
      </c>
      <c r="E184" s="158">
        <v>101321.5</v>
      </c>
      <c r="F184" s="158">
        <v>101321.5</v>
      </c>
      <c r="H184" s="79"/>
      <c r="J184" s="79">
        <f t="shared" si="23"/>
        <v>45470.9</v>
      </c>
      <c r="K184" s="79"/>
      <c r="P184" s="41">
        <f t="shared" si="17"/>
        <v>0</v>
      </c>
    </row>
    <row r="185" spans="1:16" ht="17.25" customHeight="1" x14ac:dyDescent="0.25">
      <c r="A185" s="290"/>
      <c r="B185" s="292"/>
      <c r="C185" s="246" t="s">
        <v>403</v>
      </c>
      <c r="D185" s="158">
        <v>77775</v>
      </c>
      <c r="E185" s="158">
        <v>66634.399999999994</v>
      </c>
      <c r="F185" s="158">
        <v>66634.399999999994</v>
      </c>
      <c r="H185" s="24"/>
      <c r="J185" s="79">
        <f t="shared" si="23"/>
        <v>-11140.600000000006</v>
      </c>
      <c r="K185" s="79"/>
      <c r="P185" s="41">
        <f t="shared" si="17"/>
        <v>0</v>
      </c>
    </row>
    <row r="186" spans="1:16" ht="29.25" customHeight="1" x14ac:dyDescent="0.25">
      <c r="A186" s="289" t="s">
        <v>46</v>
      </c>
      <c r="B186" s="291" t="s">
        <v>176</v>
      </c>
      <c r="C186" s="245" t="s">
        <v>402</v>
      </c>
      <c r="D186" s="157">
        <f>SUM(D187:D190)</f>
        <v>6455.1</v>
      </c>
      <c r="E186" s="157">
        <f>SUM(E187:E190)</f>
        <v>6455.1</v>
      </c>
      <c r="F186" s="157">
        <f>SUM(F187:F190)</f>
        <v>6455.1</v>
      </c>
      <c r="H186" s="24"/>
      <c r="J186" s="79">
        <f t="shared" si="23"/>
        <v>0</v>
      </c>
      <c r="K186" s="79"/>
      <c r="P186" s="41">
        <f t="shared" si="17"/>
        <v>0</v>
      </c>
    </row>
    <row r="187" spans="1:16" ht="16.5" customHeight="1" x14ac:dyDescent="0.25">
      <c r="A187" s="289"/>
      <c r="B187" s="291"/>
      <c r="C187" s="246" t="s">
        <v>528</v>
      </c>
      <c r="D187" s="158">
        <v>0</v>
      </c>
      <c r="E187" s="158">
        <v>0</v>
      </c>
      <c r="F187" s="158">
        <v>0</v>
      </c>
      <c r="H187" s="24"/>
      <c r="J187" s="79">
        <f t="shared" si="23"/>
        <v>0</v>
      </c>
      <c r="K187" s="79"/>
      <c r="P187" s="41">
        <f t="shared" si="17"/>
        <v>0</v>
      </c>
    </row>
    <row r="188" spans="1:16" ht="26.25" customHeight="1" x14ac:dyDescent="0.25">
      <c r="A188" s="289"/>
      <c r="B188" s="291"/>
      <c r="C188" s="246" t="s">
        <v>529</v>
      </c>
      <c r="D188" s="158">
        <v>0</v>
      </c>
      <c r="E188" s="158">
        <v>0</v>
      </c>
      <c r="F188" s="158">
        <v>0</v>
      </c>
      <c r="H188" s="24"/>
      <c r="J188" s="79"/>
      <c r="K188" s="79"/>
      <c r="P188" s="41">
        <f t="shared" si="17"/>
        <v>0</v>
      </c>
    </row>
    <row r="189" spans="1:16" ht="15.75" customHeight="1" x14ac:dyDescent="0.25">
      <c r="A189" s="290"/>
      <c r="B189" s="292"/>
      <c r="C189" s="246" t="s">
        <v>530</v>
      </c>
      <c r="D189" s="158">
        <v>6455.1</v>
      </c>
      <c r="E189" s="158">
        <v>6455.1</v>
      </c>
      <c r="F189" s="158">
        <v>6455.1</v>
      </c>
      <c r="H189" s="79"/>
      <c r="J189" s="79">
        <f t="shared" si="23"/>
        <v>0</v>
      </c>
      <c r="K189" s="79"/>
      <c r="P189" s="41">
        <f t="shared" si="17"/>
        <v>0</v>
      </c>
    </row>
    <row r="190" spans="1:16" ht="17.25" customHeight="1" x14ac:dyDescent="0.25">
      <c r="A190" s="290"/>
      <c r="B190" s="292"/>
      <c r="C190" s="246" t="s">
        <v>403</v>
      </c>
      <c r="D190" s="158">
        <v>0</v>
      </c>
      <c r="E190" s="158">
        <v>0</v>
      </c>
      <c r="F190" s="158">
        <v>0</v>
      </c>
      <c r="H190" s="24"/>
      <c r="J190" s="79">
        <f t="shared" si="23"/>
        <v>0</v>
      </c>
      <c r="K190" s="79"/>
      <c r="P190" s="41">
        <f t="shared" si="17"/>
        <v>0</v>
      </c>
    </row>
    <row r="191" spans="1:16" ht="29.25" customHeight="1" x14ac:dyDescent="0.25">
      <c r="A191" s="287" t="s">
        <v>41</v>
      </c>
      <c r="B191" s="287" t="s">
        <v>408</v>
      </c>
      <c r="C191" s="245" t="s">
        <v>402</v>
      </c>
      <c r="D191" s="157">
        <f>SUM(D192:D195)</f>
        <v>9453.2999999999993</v>
      </c>
      <c r="E191" s="157">
        <f>SUM(E192:E195)</f>
        <v>8002.5</v>
      </c>
      <c r="F191" s="157">
        <f>SUM(F192:F195)</f>
        <v>8002.5</v>
      </c>
      <c r="G191" s="87">
        <f>F191/E191*100</f>
        <v>100</v>
      </c>
      <c r="H191" s="24"/>
      <c r="J191" s="79">
        <f t="shared" si="23"/>
        <v>-1450.7999999999993</v>
      </c>
      <c r="K191" s="79"/>
      <c r="P191" s="41">
        <f t="shared" si="17"/>
        <v>0</v>
      </c>
    </row>
    <row r="192" spans="1:16" ht="16.5" customHeight="1" x14ac:dyDescent="0.25">
      <c r="A192" s="287"/>
      <c r="B192" s="287"/>
      <c r="C192" s="246" t="s">
        <v>528</v>
      </c>
      <c r="D192" s="158">
        <v>0</v>
      </c>
      <c r="E192" s="158">
        <v>0</v>
      </c>
      <c r="F192" s="158">
        <v>0</v>
      </c>
      <c r="H192" s="24"/>
      <c r="J192" s="79">
        <f t="shared" si="23"/>
        <v>0</v>
      </c>
      <c r="K192" s="79"/>
      <c r="P192" s="41">
        <f t="shared" si="17"/>
        <v>0</v>
      </c>
    </row>
    <row r="193" spans="1:16" ht="26.25" customHeight="1" x14ac:dyDescent="0.25">
      <c r="A193" s="287"/>
      <c r="B193" s="287"/>
      <c r="C193" s="246" t="s">
        <v>529</v>
      </c>
      <c r="D193" s="158">
        <v>9453.2999999999993</v>
      </c>
      <c r="E193" s="158">
        <v>8002.5</v>
      </c>
      <c r="F193" s="158">
        <v>8002.5</v>
      </c>
      <c r="H193" s="24"/>
      <c r="J193" s="79"/>
      <c r="K193" s="79"/>
      <c r="P193" s="41">
        <f t="shared" si="17"/>
        <v>0</v>
      </c>
    </row>
    <row r="194" spans="1:16" ht="15.75" customHeight="1" x14ac:dyDescent="0.25">
      <c r="A194" s="287"/>
      <c r="B194" s="287"/>
      <c r="C194" s="246" t="s">
        <v>530</v>
      </c>
      <c r="D194" s="158">
        <v>0</v>
      </c>
      <c r="E194" s="158">
        <v>0</v>
      </c>
      <c r="F194" s="158">
        <v>0</v>
      </c>
      <c r="H194" s="79"/>
      <c r="J194" s="79">
        <f t="shared" si="23"/>
        <v>0</v>
      </c>
      <c r="K194" s="79"/>
      <c r="P194" s="41">
        <f t="shared" si="17"/>
        <v>0</v>
      </c>
    </row>
    <row r="195" spans="1:16" ht="17.25" customHeight="1" x14ac:dyDescent="0.25">
      <c r="A195" s="287"/>
      <c r="B195" s="287"/>
      <c r="C195" s="246" t="s">
        <v>403</v>
      </c>
      <c r="D195" s="158">
        <v>0</v>
      </c>
      <c r="E195" s="158">
        <v>0</v>
      </c>
      <c r="F195" s="158">
        <v>0</v>
      </c>
      <c r="H195" s="24"/>
      <c r="J195" s="79">
        <f t="shared" si="23"/>
        <v>0</v>
      </c>
      <c r="K195" s="79"/>
      <c r="P195" s="41">
        <f t="shared" si="17"/>
        <v>0</v>
      </c>
    </row>
    <row r="196" spans="1:16" ht="29.25" customHeight="1" x14ac:dyDescent="0.25">
      <c r="A196" s="287" t="s">
        <v>42</v>
      </c>
      <c r="B196" s="287" t="s">
        <v>177</v>
      </c>
      <c r="C196" s="245" t="s">
        <v>402</v>
      </c>
      <c r="D196" s="157">
        <f>SUM(D197:D200)</f>
        <v>1363560.3</v>
      </c>
      <c r="E196" s="157">
        <f>SUM(E197:E200)</f>
        <v>1367724.5</v>
      </c>
      <c r="F196" s="157">
        <f>SUM(F197:F200)</f>
        <v>1367724.5</v>
      </c>
      <c r="G196" s="87">
        <f>F196/E196*100</f>
        <v>100</v>
      </c>
      <c r="H196" s="24"/>
      <c r="J196" s="79">
        <f t="shared" si="23"/>
        <v>4164.1999999999534</v>
      </c>
      <c r="K196" s="79"/>
      <c r="P196" s="41">
        <f t="shared" si="17"/>
        <v>0</v>
      </c>
    </row>
    <row r="197" spans="1:16" ht="16.5" customHeight="1" x14ac:dyDescent="0.25">
      <c r="A197" s="287"/>
      <c r="B197" s="287"/>
      <c r="C197" s="246" t="s">
        <v>528</v>
      </c>
      <c r="D197" s="158">
        <v>0</v>
      </c>
      <c r="E197" s="158">
        <v>0</v>
      </c>
      <c r="F197" s="158">
        <v>0</v>
      </c>
      <c r="H197" s="24"/>
      <c r="J197" s="79">
        <f t="shared" si="23"/>
        <v>0</v>
      </c>
      <c r="K197" s="79"/>
      <c r="P197" s="41">
        <f t="shared" si="17"/>
        <v>0</v>
      </c>
    </row>
    <row r="198" spans="1:16" ht="26.25" customHeight="1" x14ac:dyDescent="0.25">
      <c r="A198" s="287"/>
      <c r="B198" s="287"/>
      <c r="C198" s="246" t="s">
        <v>529</v>
      </c>
      <c r="D198" s="158">
        <v>1363560.3</v>
      </c>
      <c r="E198" s="158">
        <v>1367724.5</v>
      </c>
      <c r="F198" s="158">
        <v>1367724.5</v>
      </c>
      <c r="H198" s="24"/>
      <c r="J198" s="79"/>
      <c r="K198" s="79"/>
      <c r="P198" s="41">
        <f t="shared" si="17"/>
        <v>0</v>
      </c>
    </row>
    <row r="199" spans="1:16" ht="15.75" customHeight="1" x14ac:dyDescent="0.25">
      <c r="A199" s="288"/>
      <c r="B199" s="288"/>
      <c r="C199" s="246" t="s">
        <v>530</v>
      </c>
      <c r="D199" s="158">
        <v>0</v>
      </c>
      <c r="E199" s="158">
        <v>0</v>
      </c>
      <c r="F199" s="158">
        <v>0</v>
      </c>
      <c r="H199" s="79"/>
      <c r="J199" s="79">
        <f t="shared" si="23"/>
        <v>0</v>
      </c>
      <c r="K199" s="79"/>
      <c r="P199" s="41">
        <f t="shared" ref="P199:P262" si="25">E199-F199</f>
        <v>0</v>
      </c>
    </row>
    <row r="200" spans="1:16" ht="17.25" customHeight="1" x14ac:dyDescent="0.25">
      <c r="A200" s="288"/>
      <c r="B200" s="288"/>
      <c r="C200" s="246" t="s">
        <v>403</v>
      </c>
      <c r="D200" s="158">
        <v>0</v>
      </c>
      <c r="E200" s="158">
        <v>0</v>
      </c>
      <c r="F200" s="158">
        <v>0</v>
      </c>
      <c r="H200" s="24"/>
      <c r="J200" s="79">
        <f t="shared" si="23"/>
        <v>0</v>
      </c>
      <c r="K200" s="79"/>
      <c r="P200" s="41">
        <f t="shared" si="25"/>
        <v>0</v>
      </c>
    </row>
    <row r="201" spans="1:16" ht="29.25" customHeight="1" x14ac:dyDescent="0.25">
      <c r="A201" s="287" t="s">
        <v>34</v>
      </c>
      <c r="B201" s="287" t="s">
        <v>178</v>
      </c>
      <c r="C201" s="245" t="s">
        <v>402</v>
      </c>
      <c r="D201" s="157">
        <f>SUM(D202:D205)</f>
        <v>0</v>
      </c>
      <c r="E201" s="157">
        <f>SUM(E202:E205)</f>
        <v>0</v>
      </c>
      <c r="F201" s="157">
        <f>SUM(F202:F205)</f>
        <v>0</v>
      </c>
      <c r="G201" s="87"/>
      <c r="H201" s="24"/>
      <c r="J201" s="79">
        <f t="shared" si="23"/>
        <v>0</v>
      </c>
      <c r="K201" s="79"/>
      <c r="P201" s="41">
        <f t="shared" si="25"/>
        <v>0</v>
      </c>
    </row>
    <row r="202" spans="1:16" ht="16.5" customHeight="1" x14ac:dyDescent="0.25">
      <c r="A202" s="287"/>
      <c r="B202" s="287"/>
      <c r="C202" s="246" t="s">
        <v>528</v>
      </c>
      <c r="D202" s="158">
        <v>0</v>
      </c>
      <c r="E202" s="158">
        <v>0</v>
      </c>
      <c r="F202" s="158">
        <v>0</v>
      </c>
      <c r="H202" s="24"/>
      <c r="J202" s="79">
        <f t="shared" si="23"/>
        <v>0</v>
      </c>
      <c r="K202" s="79"/>
      <c r="P202" s="41">
        <f t="shared" si="25"/>
        <v>0</v>
      </c>
    </row>
    <row r="203" spans="1:16" ht="26.25" customHeight="1" x14ac:dyDescent="0.25">
      <c r="A203" s="287"/>
      <c r="B203" s="287"/>
      <c r="C203" s="246" t="s">
        <v>529</v>
      </c>
      <c r="D203" s="158">
        <v>0</v>
      </c>
      <c r="E203" s="158">
        <v>0</v>
      </c>
      <c r="F203" s="158">
        <v>0</v>
      </c>
      <c r="H203" s="24"/>
      <c r="J203" s="79"/>
      <c r="K203" s="79"/>
      <c r="P203" s="41">
        <f t="shared" si="25"/>
        <v>0</v>
      </c>
    </row>
    <row r="204" spans="1:16" ht="15.75" customHeight="1" x14ac:dyDescent="0.25">
      <c r="A204" s="288"/>
      <c r="B204" s="287"/>
      <c r="C204" s="246" t="s">
        <v>530</v>
      </c>
      <c r="D204" s="158">
        <v>0</v>
      </c>
      <c r="E204" s="158">
        <v>0</v>
      </c>
      <c r="F204" s="158">
        <v>0</v>
      </c>
      <c r="H204" s="79"/>
      <c r="J204" s="79">
        <f t="shared" si="23"/>
        <v>0</v>
      </c>
      <c r="K204" s="79"/>
      <c r="P204" s="41">
        <f t="shared" si="25"/>
        <v>0</v>
      </c>
    </row>
    <row r="205" spans="1:16" ht="17.25" customHeight="1" x14ac:dyDescent="0.25">
      <c r="A205" s="288"/>
      <c r="B205" s="287"/>
      <c r="C205" s="246" t="s">
        <v>403</v>
      </c>
      <c r="D205" s="158">
        <v>0</v>
      </c>
      <c r="E205" s="158">
        <v>0</v>
      </c>
      <c r="F205" s="158">
        <v>0</v>
      </c>
      <c r="H205" s="24"/>
      <c r="J205" s="79">
        <f t="shared" si="23"/>
        <v>0</v>
      </c>
      <c r="K205" s="79"/>
      <c r="P205" s="41">
        <f t="shared" si="25"/>
        <v>0</v>
      </c>
    </row>
    <row r="206" spans="1:16" ht="29.25" customHeight="1" x14ac:dyDescent="0.25">
      <c r="A206" s="287" t="s">
        <v>179</v>
      </c>
      <c r="B206" s="287" t="s">
        <v>180</v>
      </c>
      <c r="C206" s="245" t="s">
        <v>402</v>
      </c>
      <c r="D206" s="157">
        <f>SUM(D207:D210)</f>
        <v>202828.7</v>
      </c>
      <c r="E206" s="157">
        <f>SUM(E207:E210)</f>
        <v>242337.2</v>
      </c>
      <c r="F206" s="157">
        <f>SUM(F207:F210)</f>
        <v>242337.2</v>
      </c>
      <c r="G206" s="87">
        <f>F206/E206*100</f>
        <v>100</v>
      </c>
      <c r="H206" s="24"/>
      <c r="J206" s="79">
        <f t="shared" si="23"/>
        <v>39508.5</v>
      </c>
      <c r="K206" s="79"/>
      <c r="P206" s="41">
        <f t="shared" si="25"/>
        <v>0</v>
      </c>
    </row>
    <row r="207" spans="1:16" ht="16.5" customHeight="1" x14ac:dyDescent="0.25">
      <c r="A207" s="287"/>
      <c r="B207" s="287"/>
      <c r="C207" s="246" t="s">
        <v>528</v>
      </c>
      <c r="D207" s="158">
        <f>SUM(D212,D217,D222,D227)</f>
        <v>69489.3</v>
      </c>
      <c r="E207" s="158">
        <f>SUM(E212,E217,E222,E227)</f>
        <v>70154.8</v>
      </c>
      <c r="F207" s="158">
        <f>SUM(F212,F217,F222,F227)</f>
        <v>70154.8</v>
      </c>
      <c r="H207" s="24"/>
      <c r="J207" s="79">
        <f t="shared" si="23"/>
        <v>665.5</v>
      </c>
      <c r="K207" s="79"/>
      <c r="P207" s="41">
        <f t="shared" si="25"/>
        <v>0</v>
      </c>
    </row>
    <row r="208" spans="1:16" ht="26.25" customHeight="1" x14ac:dyDescent="0.25">
      <c r="A208" s="287"/>
      <c r="B208" s="287"/>
      <c r="C208" s="246" t="s">
        <v>529</v>
      </c>
      <c r="D208" s="158">
        <f t="shared" ref="D208:F210" si="26">SUM(D213,D218,D223,D228)</f>
        <v>15061.5</v>
      </c>
      <c r="E208" s="158">
        <f t="shared" si="26"/>
        <v>15263.8</v>
      </c>
      <c r="F208" s="158">
        <f t="shared" si="26"/>
        <v>15263.8</v>
      </c>
      <c r="H208" s="24"/>
      <c r="J208" s="79"/>
      <c r="K208" s="79"/>
      <c r="P208" s="41">
        <f t="shared" si="25"/>
        <v>0</v>
      </c>
    </row>
    <row r="209" spans="1:16" ht="15.75" customHeight="1" x14ac:dyDescent="0.25">
      <c r="A209" s="288"/>
      <c r="B209" s="287"/>
      <c r="C209" s="246" t="s">
        <v>530</v>
      </c>
      <c r="D209" s="158">
        <f t="shared" si="26"/>
        <v>72547.400000000009</v>
      </c>
      <c r="E209" s="158">
        <f t="shared" si="26"/>
        <v>109524.40000000001</v>
      </c>
      <c r="F209" s="158">
        <f t="shared" si="26"/>
        <v>109524.40000000001</v>
      </c>
      <c r="H209" s="79"/>
      <c r="J209" s="79">
        <f t="shared" si="23"/>
        <v>36977</v>
      </c>
      <c r="K209" s="79"/>
      <c r="P209" s="41">
        <f t="shared" si="25"/>
        <v>0</v>
      </c>
    </row>
    <row r="210" spans="1:16" ht="17.25" customHeight="1" x14ac:dyDescent="0.25">
      <c r="A210" s="288"/>
      <c r="B210" s="287"/>
      <c r="C210" s="246" t="s">
        <v>403</v>
      </c>
      <c r="D210" s="158">
        <f t="shared" si="26"/>
        <v>45730.5</v>
      </c>
      <c r="E210" s="158">
        <f t="shared" si="26"/>
        <v>47394.2</v>
      </c>
      <c r="F210" s="158">
        <f t="shared" si="26"/>
        <v>47394.2</v>
      </c>
      <c r="H210" s="24"/>
      <c r="J210" s="79">
        <f t="shared" si="23"/>
        <v>1663.6999999999971</v>
      </c>
      <c r="K210" s="79"/>
      <c r="P210" s="41">
        <f t="shared" si="25"/>
        <v>0</v>
      </c>
    </row>
    <row r="211" spans="1:16" ht="29.25" customHeight="1" x14ac:dyDescent="0.25">
      <c r="A211" s="289" t="s">
        <v>181</v>
      </c>
      <c r="B211" s="291" t="s">
        <v>47</v>
      </c>
      <c r="C211" s="245" t="s">
        <v>402</v>
      </c>
      <c r="D211" s="157">
        <f>SUM(D212:D215)</f>
        <v>112437.3</v>
      </c>
      <c r="E211" s="157">
        <f>SUM(E212:E215)</f>
        <v>151021.5</v>
      </c>
      <c r="F211" s="157">
        <f>SUM(F212:F215)</f>
        <v>151021.5</v>
      </c>
      <c r="H211" s="24"/>
      <c r="J211" s="79">
        <f t="shared" si="23"/>
        <v>38584.199999999997</v>
      </c>
      <c r="K211" s="79"/>
      <c r="P211" s="41">
        <f t="shared" si="25"/>
        <v>0</v>
      </c>
    </row>
    <row r="212" spans="1:16" ht="16.5" customHeight="1" x14ac:dyDescent="0.25">
      <c r="A212" s="289"/>
      <c r="B212" s="291"/>
      <c r="C212" s="246" t="s">
        <v>528</v>
      </c>
      <c r="D212" s="158">
        <v>0</v>
      </c>
      <c r="E212" s="158">
        <v>0</v>
      </c>
      <c r="F212" s="158">
        <v>0</v>
      </c>
      <c r="H212" s="24"/>
      <c r="J212" s="79">
        <f t="shared" si="23"/>
        <v>0</v>
      </c>
      <c r="K212" s="79"/>
      <c r="P212" s="41">
        <f t="shared" si="25"/>
        <v>0</v>
      </c>
    </row>
    <row r="213" spans="1:16" ht="26.25" customHeight="1" x14ac:dyDescent="0.25">
      <c r="A213" s="289"/>
      <c r="B213" s="291"/>
      <c r="C213" s="246" t="s">
        <v>529</v>
      </c>
      <c r="D213" s="158">
        <v>574.79999999999995</v>
      </c>
      <c r="E213" s="158">
        <v>518.29999999999995</v>
      </c>
      <c r="F213" s="158">
        <v>518.29999999999995</v>
      </c>
      <c r="H213" s="24"/>
      <c r="J213" s="79"/>
      <c r="K213" s="79"/>
      <c r="P213" s="41">
        <f t="shared" si="25"/>
        <v>0</v>
      </c>
    </row>
    <row r="214" spans="1:16" ht="15.75" customHeight="1" x14ac:dyDescent="0.25">
      <c r="A214" s="289"/>
      <c r="B214" s="291"/>
      <c r="C214" s="246" t="s">
        <v>530</v>
      </c>
      <c r="D214" s="158">
        <v>66132</v>
      </c>
      <c r="E214" s="158">
        <v>103109</v>
      </c>
      <c r="F214" s="158">
        <v>103109</v>
      </c>
      <c r="H214" s="79"/>
      <c r="J214" s="79">
        <f t="shared" si="23"/>
        <v>36977</v>
      </c>
      <c r="K214" s="79"/>
      <c r="P214" s="41">
        <f t="shared" si="25"/>
        <v>0</v>
      </c>
    </row>
    <row r="215" spans="1:16" ht="17.25" customHeight="1" x14ac:dyDescent="0.25">
      <c r="A215" s="289"/>
      <c r="B215" s="291"/>
      <c r="C215" s="246" t="s">
        <v>403</v>
      </c>
      <c r="D215" s="158">
        <v>45730.5</v>
      </c>
      <c r="E215" s="158">
        <v>47394.2</v>
      </c>
      <c r="F215" s="158">
        <v>47394.2</v>
      </c>
      <c r="H215" s="24"/>
      <c r="J215" s="79">
        <f t="shared" si="23"/>
        <v>1663.6999999999971</v>
      </c>
      <c r="K215" s="79"/>
      <c r="P215" s="41">
        <f t="shared" si="25"/>
        <v>0</v>
      </c>
    </row>
    <row r="216" spans="1:16" ht="29.25" customHeight="1" x14ac:dyDescent="0.25">
      <c r="A216" s="289" t="s">
        <v>182</v>
      </c>
      <c r="B216" s="291" t="s">
        <v>48</v>
      </c>
      <c r="C216" s="245" t="s">
        <v>402</v>
      </c>
      <c r="D216" s="157">
        <f>SUM(D217:D220)</f>
        <v>6030.3</v>
      </c>
      <c r="E216" s="157">
        <f>SUM(E217:E220)</f>
        <v>6030.3</v>
      </c>
      <c r="F216" s="157">
        <f>SUM(F217:F220)</f>
        <v>6030.3</v>
      </c>
      <c r="H216" s="24"/>
      <c r="J216" s="79">
        <f t="shared" si="23"/>
        <v>0</v>
      </c>
      <c r="K216" s="79"/>
      <c r="P216" s="41">
        <f t="shared" si="25"/>
        <v>0</v>
      </c>
    </row>
    <row r="217" spans="1:16" ht="16.5" customHeight="1" x14ac:dyDescent="0.25">
      <c r="A217" s="289"/>
      <c r="B217" s="291"/>
      <c r="C217" s="246" t="s">
        <v>528</v>
      </c>
      <c r="D217" s="158">
        <v>0</v>
      </c>
      <c r="E217" s="158">
        <v>0</v>
      </c>
      <c r="F217" s="158">
        <v>0</v>
      </c>
      <c r="H217" s="24"/>
      <c r="J217" s="79">
        <f t="shared" si="23"/>
        <v>0</v>
      </c>
      <c r="K217" s="79"/>
      <c r="P217" s="41">
        <f t="shared" si="25"/>
        <v>0</v>
      </c>
    </row>
    <row r="218" spans="1:16" ht="26.25" customHeight="1" x14ac:dyDescent="0.25">
      <c r="A218" s="289"/>
      <c r="B218" s="291"/>
      <c r="C218" s="246" t="s">
        <v>529</v>
      </c>
      <c r="D218" s="158">
        <v>0</v>
      </c>
      <c r="E218" s="158">
        <v>0</v>
      </c>
      <c r="F218" s="158">
        <v>0</v>
      </c>
      <c r="H218" s="24"/>
      <c r="J218" s="79"/>
      <c r="K218" s="79"/>
      <c r="P218" s="41">
        <f t="shared" si="25"/>
        <v>0</v>
      </c>
    </row>
    <row r="219" spans="1:16" ht="15.75" customHeight="1" x14ac:dyDescent="0.25">
      <c r="A219" s="289"/>
      <c r="B219" s="291"/>
      <c r="C219" s="246" t="s">
        <v>530</v>
      </c>
      <c r="D219" s="158">
        <v>6030.3</v>
      </c>
      <c r="E219" s="158">
        <v>6030.3</v>
      </c>
      <c r="F219" s="158">
        <v>6030.3</v>
      </c>
      <c r="H219" s="79"/>
      <c r="J219" s="79">
        <f t="shared" si="23"/>
        <v>0</v>
      </c>
      <c r="K219" s="79"/>
      <c r="P219" s="41">
        <f t="shared" si="25"/>
        <v>0</v>
      </c>
    </row>
    <row r="220" spans="1:16" ht="17.25" customHeight="1" x14ac:dyDescent="0.25">
      <c r="A220" s="289"/>
      <c r="B220" s="291"/>
      <c r="C220" s="246" t="s">
        <v>403</v>
      </c>
      <c r="D220" s="158">
        <v>0</v>
      </c>
      <c r="E220" s="158">
        <v>0</v>
      </c>
      <c r="F220" s="158">
        <v>0</v>
      </c>
      <c r="H220" s="24"/>
      <c r="J220" s="79">
        <f t="shared" si="23"/>
        <v>0</v>
      </c>
      <c r="K220" s="79"/>
      <c r="P220" s="41">
        <f t="shared" si="25"/>
        <v>0</v>
      </c>
    </row>
    <row r="221" spans="1:16" ht="29.25" customHeight="1" x14ac:dyDescent="0.25">
      <c r="A221" s="289" t="s">
        <v>183</v>
      </c>
      <c r="B221" s="291" t="s">
        <v>395</v>
      </c>
      <c r="C221" s="245" t="s">
        <v>402</v>
      </c>
      <c r="D221" s="157">
        <f>SUM(D222:D225)</f>
        <v>46780.200000000004</v>
      </c>
      <c r="E221" s="157">
        <f>SUM(E222:E225)</f>
        <v>46780.200000000004</v>
      </c>
      <c r="F221" s="157">
        <f>SUM(F222:F225)</f>
        <v>46780.200000000004</v>
      </c>
      <c r="H221" s="24"/>
      <c r="J221" s="79">
        <f t="shared" si="23"/>
        <v>0</v>
      </c>
      <c r="K221" s="79"/>
      <c r="P221" s="41">
        <f t="shared" si="25"/>
        <v>0</v>
      </c>
    </row>
    <row r="222" spans="1:16" ht="16.5" customHeight="1" x14ac:dyDescent="0.25">
      <c r="A222" s="289"/>
      <c r="B222" s="291"/>
      <c r="C222" s="246" t="s">
        <v>528</v>
      </c>
      <c r="D222" s="158">
        <v>42708.3</v>
      </c>
      <c r="E222" s="158">
        <v>42708.3</v>
      </c>
      <c r="F222" s="158">
        <v>42708.3</v>
      </c>
      <c r="H222" s="24"/>
      <c r="J222" s="79">
        <f t="shared" si="23"/>
        <v>0</v>
      </c>
      <c r="K222" s="79"/>
      <c r="P222" s="41">
        <f t="shared" si="25"/>
        <v>0</v>
      </c>
    </row>
    <row r="223" spans="1:16" ht="26.25" customHeight="1" x14ac:dyDescent="0.25">
      <c r="A223" s="289"/>
      <c r="B223" s="291"/>
      <c r="C223" s="246" t="s">
        <v>529</v>
      </c>
      <c r="D223" s="158">
        <v>4071.9</v>
      </c>
      <c r="E223" s="158">
        <v>4071.9</v>
      </c>
      <c r="F223" s="158">
        <v>4071.9</v>
      </c>
      <c r="H223" s="24"/>
      <c r="J223" s="79"/>
      <c r="K223" s="79"/>
      <c r="P223" s="41">
        <f t="shared" si="25"/>
        <v>0</v>
      </c>
    </row>
    <row r="224" spans="1:16" ht="15.75" customHeight="1" x14ac:dyDescent="0.25">
      <c r="A224" s="289"/>
      <c r="B224" s="291"/>
      <c r="C224" s="246" t="s">
        <v>530</v>
      </c>
      <c r="D224" s="158">
        <v>0</v>
      </c>
      <c r="E224" s="158">
        <v>0</v>
      </c>
      <c r="F224" s="158">
        <v>0</v>
      </c>
      <c r="H224" s="79"/>
      <c r="J224" s="79">
        <f t="shared" si="23"/>
        <v>0</v>
      </c>
      <c r="K224" s="79"/>
      <c r="P224" s="41">
        <f t="shared" si="25"/>
        <v>0</v>
      </c>
    </row>
    <row r="225" spans="1:16" ht="17.25" customHeight="1" x14ac:dyDescent="0.25">
      <c r="A225" s="289"/>
      <c r="B225" s="291"/>
      <c r="C225" s="246" t="s">
        <v>403</v>
      </c>
      <c r="D225" s="158">
        <v>0</v>
      </c>
      <c r="E225" s="158">
        <v>0</v>
      </c>
      <c r="F225" s="158">
        <v>0</v>
      </c>
      <c r="H225" s="24"/>
      <c r="J225" s="79">
        <f t="shared" si="23"/>
        <v>0</v>
      </c>
      <c r="K225" s="79"/>
      <c r="P225" s="41">
        <f t="shared" si="25"/>
        <v>0</v>
      </c>
    </row>
    <row r="226" spans="1:16" ht="29.25" customHeight="1" x14ac:dyDescent="0.25">
      <c r="A226" s="289" t="s">
        <v>184</v>
      </c>
      <c r="B226" s="291" t="s">
        <v>409</v>
      </c>
      <c r="C226" s="245" t="s">
        <v>402</v>
      </c>
      <c r="D226" s="157">
        <f>SUM(D227:D230)</f>
        <v>37580.9</v>
      </c>
      <c r="E226" s="157">
        <f>SUM(E227:E230)</f>
        <v>38505.199999999997</v>
      </c>
      <c r="F226" s="157">
        <f>SUM(F227:F230)</f>
        <v>38505.199999999997</v>
      </c>
      <c r="H226" s="24"/>
      <c r="J226" s="79">
        <f t="shared" si="23"/>
        <v>924.29999999999563</v>
      </c>
      <c r="K226" s="79"/>
      <c r="P226" s="41">
        <f t="shared" si="25"/>
        <v>0</v>
      </c>
    </row>
    <row r="227" spans="1:16" ht="16.5" customHeight="1" x14ac:dyDescent="0.25">
      <c r="A227" s="289"/>
      <c r="B227" s="291"/>
      <c r="C227" s="246" t="s">
        <v>528</v>
      </c>
      <c r="D227" s="158">
        <v>26781</v>
      </c>
      <c r="E227" s="158">
        <v>27446.5</v>
      </c>
      <c r="F227" s="158">
        <v>27446.5</v>
      </c>
      <c r="H227" s="24"/>
      <c r="J227" s="79">
        <f t="shared" si="23"/>
        <v>665.5</v>
      </c>
      <c r="K227" s="79"/>
      <c r="P227" s="41">
        <f t="shared" si="25"/>
        <v>0</v>
      </c>
    </row>
    <row r="228" spans="1:16" ht="26.25" customHeight="1" x14ac:dyDescent="0.25">
      <c r="A228" s="289"/>
      <c r="B228" s="291"/>
      <c r="C228" s="246" t="s">
        <v>529</v>
      </c>
      <c r="D228" s="158">
        <v>10414.799999999999</v>
      </c>
      <c r="E228" s="158">
        <f>10673.7-0.1</f>
        <v>10673.6</v>
      </c>
      <c r="F228" s="158">
        <f>10673.7-0.1</f>
        <v>10673.6</v>
      </c>
      <c r="H228" s="24"/>
      <c r="J228" s="79"/>
      <c r="K228" s="79"/>
      <c r="P228" s="41">
        <f t="shared" si="25"/>
        <v>0</v>
      </c>
    </row>
    <row r="229" spans="1:16" ht="15.75" customHeight="1" x14ac:dyDescent="0.25">
      <c r="A229" s="289"/>
      <c r="B229" s="291"/>
      <c r="C229" s="246" t="s">
        <v>530</v>
      </c>
      <c r="D229" s="158">
        <f>385+0.1</f>
        <v>385.1</v>
      </c>
      <c r="E229" s="158">
        <f>385+0.1</f>
        <v>385.1</v>
      </c>
      <c r="F229" s="158">
        <f>385+0.1</f>
        <v>385.1</v>
      </c>
      <c r="H229" s="79"/>
      <c r="J229" s="79">
        <f t="shared" si="23"/>
        <v>0</v>
      </c>
      <c r="K229" s="79"/>
      <c r="P229" s="41">
        <f t="shared" si="25"/>
        <v>0</v>
      </c>
    </row>
    <row r="230" spans="1:16" ht="17.25" customHeight="1" x14ac:dyDescent="0.25">
      <c r="A230" s="289"/>
      <c r="B230" s="291"/>
      <c r="C230" s="246" t="s">
        <v>403</v>
      </c>
      <c r="D230" s="158">
        <v>0</v>
      </c>
      <c r="E230" s="158">
        <v>0</v>
      </c>
      <c r="F230" s="158">
        <v>0</v>
      </c>
      <c r="H230" s="24"/>
      <c r="J230" s="79">
        <f t="shared" si="23"/>
        <v>0</v>
      </c>
      <c r="K230" s="79"/>
      <c r="P230" s="41">
        <f t="shared" si="25"/>
        <v>0</v>
      </c>
    </row>
    <row r="231" spans="1:16" ht="29.25" customHeight="1" x14ac:dyDescent="0.25">
      <c r="A231" s="287" t="s">
        <v>35</v>
      </c>
      <c r="B231" s="287" t="s">
        <v>59</v>
      </c>
      <c r="C231" s="245" t="s">
        <v>402</v>
      </c>
      <c r="D231" s="157">
        <f>SUM(D232:D235)</f>
        <v>85763.400000000009</v>
      </c>
      <c r="E231" s="157">
        <f>SUM(E232:E235)</f>
        <v>85763.400000000009</v>
      </c>
      <c r="F231" s="157">
        <f>SUM(F232:F235)</f>
        <v>85763.400000000009</v>
      </c>
      <c r="G231" s="87">
        <f>F231/E231*100</f>
        <v>100</v>
      </c>
      <c r="H231" s="24"/>
      <c r="J231" s="79">
        <f t="shared" si="23"/>
        <v>0</v>
      </c>
      <c r="K231" s="79"/>
      <c r="P231" s="41">
        <f t="shared" si="25"/>
        <v>0</v>
      </c>
    </row>
    <row r="232" spans="1:16" ht="16.5" customHeight="1" x14ac:dyDescent="0.25">
      <c r="A232" s="287"/>
      <c r="B232" s="287"/>
      <c r="C232" s="246" t="s">
        <v>528</v>
      </c>
      <c r="D232" s="158">
        <v>0</v>
      </c>
      <c r="E232" s="158">
        <v>0</v>
      </c>
      <c r="F232" s="158">
        <v>0</v>
      </c>
      <c r="H232" s="24"/>
      <c r="J232" s="79">
        <f t="shared" si="23"/>
        <v>0</v>
      </c>
      <c r="K232" s="79"/>
      <c r="P232" s="41">
        <f t="shared" si="25"/>
        <v>0</v>
      </c>
    </row>
    <row r="233" spans="1:16" ht="26.25" customHeight="1" x14ac:dyDescent="0.25">
      <c r="A233" s="287"/>
      <c r="B233" s="287"/>
      <c r="C233" s="246" t="s">
        <v>529</v>
      </c>
      <c r="D233" s="158">
        <v>84905.8</v>
      </c>
      <c r="E233" s="158">
        <v>84905.8</v>
      </c>
      <c r="F233" s="158">
        <v>84905.8</v>
      </c>
      <c r="H233" s="24"/>
      <c r="J233" s="79"/>
      <c r="K233" s="79"/>
      <c r="P233" s="41">
        <f t="shared" si="25"/>
        <v>0</v>
      </c>
    </row>
    <row r="234" spans="1:16" ht="15.75" customHeight="1" x14ac:dyDescent="0.25">
      <c r="A234" s="288"/>
      <c r="B234" s="287"/>
      <c r="C234" s="246" t="s">
        <v>530</v>
      </c>
      <c r="D234" s="158">
        <v>857.6</v>
      </c>
      <c r="E234" s="158">
        <v>857.6</v>
      </c>
      <c r="F234" s="158">
        <v>857.6</v>
      </c>
      <c r="H234" s="79"/>
      <c r="J234" s="79">
        <f t="shared" si="23"/>
        <v>0</v>
      </c>
      <c r="K234" s="79"/>
      <c r="P234" s="41">
        <f t="shared" si="25"/>
        <v>0</v>
      </c>
    </row>
    <row r="235" spans="1:16" ht="17.25" customHeight="1" x14ac:dyDescent="0.25">
      <c r="A235" s="288"/>
      <c r="B235" s="287"/>
      <c r="C235" s="246" t="s">
        <v>403</v>
      </c>
      <c r="D235" s="158">
        <v>0</v>
      </c>
      <c r="E235" s="158">
        <v>0</v>
      </c>
      <c r="F235" s="158">
        <v>0</v>
      </c>
      <c r="H235" s="24"/>
      <c r="J235" s="79">
        <f t="shared" si="23"/>
        <v>0</v>
      </c>
      <c r="K235" s="79"/>
      <c r="P235" s="41">
        <f t="shared" si="25"/>
        <v>0</v>
      </c>
    </row>
    <row r="236" spans="1:16" ht="29.25" customHeight="1" x14ac:dyDescent="0.25">
      <c r="A236" s="287" t="s">
        <v>36</v>
      </c>
      <c r="B236" s="287" t="s">
        <v>185</v>
      </c>
      <c r="C236" s="245" t="s">
        <v>402</v>
      </c>
      <c r="D236" s="157">
        <f>SUM(D237:D240)</f>
        <v>51101.4</v>
      </c>
      <c r="E236" s="157">
        <f>SUM(E237:E240)</f>
        <v>45359.799999999996</v>
      </c>
      <c r="F236" s="157">
        <f>SUM(F237:F240)</f>
        <v>45359.799999999996</v>
      </c>
      <c r="G236" s="87">
        <f>F236/E236*100</f>
        <v>100</v>
      </c>
      <c r="H236" s="24"/>
      <c r="J236" s="79">
        <f t="shared" si="23"/>
        <v>-5741.6000000000058</v>
      </c>
      <c r="K236" s="79"/>
      <c r="P236" s="41">
        <f t="shared" si="25"/>
        <v>0</v>
      </c>
    </row>
    <row r="237" spans="1:16" ht="16.5" customHeight="1" x14ac:dyDescent="0.25">
      <c r="A237" s="287"/>
      <c r="B237" s="287"/>
      <c r="C237" s="246" t="s">
        <v>528</v>
      </c>
      <c r="D237" s="158">
        <f>SUM(D242,D247)</f>
        <v>0</v>
      </c>
      <c r="E237" s="158">
        <f>SUM(E242,E247)</f>
        <v>0</v>
      </c>
      <c r="F237" s="158">
        <f>SUM(F242,F247)</f>
        <v>0</v>
      </c>
      <c r="H237" s="24"/>
      <c r="J237" s="79">
        <f t="shared" si="23"/>
        <v>0</v>
      </c>
      <c r="K237" s="79"/>
      <c r="P237" s="41">
        <f t="shared" si="25"/>
        <v>0</v>
      </c>
    </row>
    <row r="238" spans="1:16" ht="26.25" customHeight="1" x14ac:dyDescent="0.25">
      <c r="A238" s="287"/>
      <c r="B238" s="287"/>
      <c r="C238" s="246" t="s">
        <v>529</v>
      </c>
      <c r="D238" s="158">
        <f t="shared" ref="D238:F240" si="27">SUM(D243,D248)</f>
        <v>22.3</v>
      </c>
      <c r="E238" s="158">
        <f t="shared" si="27"/>
        <v>20</v>
      </c>
      <c r="F238" s="158">
        <f t="shared" si="27"/>
        <v>20</v>
      </c>
      <c r="H238" s="24"/>
      <c r="J238" s="79"/>
      <c r="K238" s="79"/>
      <c r="P238" s="41">
        <f t="shared" si="25"/>
        <v>0</v>
      </c>
    </row>
    <row r="239" spans="1:16" ht="15.75" customHeight="1" x14ac:dyDescent="0.25">
      <c r="A239" s="288"/>
      <c r="B239" s="287"/>
      <c r="C239" s="246" t="s">
        <v>530</v>
      </c>
      <c r="D239" s="158">
        <f t="shared" si="27"/>
        <v>50709.1</v>
      </c>
      <c r="E239" s="158">
        <f t="shared" si="27"/>
        <v>45111.6</v>
      </c>
      <c r="F239" s="158">
        <f t="shared" si="27"/>
        <v>45111.6</v>
      </c>
      <c r="H239" s="79"/>
      <c r="J239" s="79">
        <f t="shared" si="23"/>
        <v>-5597.5</v>
      </c>
      <c r="K239" s="79"/>
      <c r="P239" s="41">
        <f t="shared" si="25"/>
        <v>0</v>
      </c>
    </row>
    <row r="240" spans="1:16" ht="17.25" customHeight="1" x14ac:dyDescent="0.25">
      <c r="A240" s="288"/>
      <c r="B240" s="287"/>
      <c r="C240" s="246" t="s">
        <v>403</v>
      </c>
      <c r="D240" s="158">
        <f t="shared" si="27"/>
        <v>370</v>
      </c>
      <c r="E240" s="158">
        <f t="shared" si="27"/>
        <v>228.2</v>
      </c>
      <c r="F240" s="158">
        <f t="shared" si="27"/>
        <v>228.2</v>
      </c>
      <c r="H240" s="24"/>
      <c r="J240" s="79">
        <f t="shared" si="23"/>
        <v>-141.80000000000001</v>
      </c>
      <c r="K240" s="79"/>
      <c r="P240" s="41">
        <f t="shared" si="25"/>
        <v>0</v>
      </c>
    </row>
    <row r="241" spans="1:16" ht="29.25" customHeight="1" x14ac:dyDescent="0.25">
      <c r="A241" s="289" t="s">
        <v>186</v>
      </c>
      <c r="B241" s="291" t="s">
        <v>187</v>
      </c>
      <c r="C241" s="245" t="s">
        <v>402</v>
      </c>
      <c r="D241" s="157">
        <f>SUM(D242:D245)</f>
        <v>42855.4</v>
      </c>
      <c r="E241" s="157">
        <f>SUM(E242:E245)</f>
        <v>40643.799999999996</v>
      </c>
      <c r="F241" s="157">
        <f>SUM(F242:F245)</f>
        <v>40643.799999999996</v>
      </c>
      <c r="H241" s="24"/>
      <c r="J241" s="79">
        <f t="shared" si="23"/>
        <v>-2211.6000000000058</v>
      </c>
      <c r="K241" s="79"/>
      <c r="P241" s="41">
        <f t="shared" si="25"/>
        <v>0</v>
      </c>
    </row>
    <row r="242" spans="1:16" ht="16.5" customHeight="1" x14ac:dyDescent="0.25">
      <c r="A242" s="289"/>
      <c r="B242" s="291"/>
      <c r="C242" s="246" t="s">
        <v>528</v>
      </c>
      <c r="D242" s="158">
        <v>0</v>
      </c>
      <c r="E242" s="158">
        <v>0</v>
      </c>
      <c r="F242" s="158">
        <v>0</v>
      </c>
      <c r="H242" s="24"/>
      <c r="J242" s="79">
        <f t="shared" si="23"/>
        <v>0</v>
      </c>
      <c r="K242" s="79"/>
      <c r="P242" s="41">
        <f t="shared" si="25"/>
        <v>0</v>
      </c>
    </row>
    <row r="243" spans="1:16" ht="26.25" customHeight="1" x14ac:dyDescent="0.25">
      <c r="A243" s="289"/>
      <c r="B243" s="291"/>
      <c r="C243" s="246" t="s">
        <v>529</v>
      </c>
      <c r="D243" s="158">
        <v>22.3</v>
      </c>
      <c r="E243" s="158">
        <v>20</v>
      </c>
      <c r="F243" s="158">
        <v>20</v>
      </c>
      <c r="H243" s="24"/>
      <c r="J243" s="79"/>
      <c r="K243" s="79"/>
      <c r="P243" s="41">
        <f t="shared" si="25"/>
        <v>0</v>
      </c>
    </row>
    <row r="244" spans="1:16" ht="15.75" customHeight="1" x14ac:dyDescent="0.25">
      <c r="A244" s="290"/>
      <c r="B244" s="292"/>
      <c r="C244" s="246" t="s">
        <v>530</v>
      </c>
      <c r="D244" s="158">
        <v>42463.1</v>
      </c>
      <c r="E244" s="158">
        <v>40395.599999999999</v>
      </c>
      <c r="F244" s="158">
        <v>40395.599999999999</v>
      </c>
      <c r="H244" s="79"/>
      <c r="J244" s="79">
        <f t="shared" si="23"/>
        <v>-2067.5</v>
      </c>
      <c r="K244" s="79"/>
      <c r="P244" s="41">
        <f t="shared" si="25"/>
        <v>0</v>
      </c>
    </row>
    <row r="245" spans="1:16" ht="17.25" customHeight="1" x14ac:dyDescent="0.25">
      <c r="A245" s="290"/>
      <c r="B245" s="292"/>
      <c r="C245" s="246" t="s">
        <v>403</v>
      </c>
      <c r="D245" s="158">
        <v>370</v>
      </c>
      <c r="E245" s="158">
        <v>228.2</v>
      </c>
      <c r="F245" s="158">
        <v>228.2</v>
      </c>
      <c r="H245" s="24"/>
      <c r="J245" s="79">
        <f t="shared" si="23"/>
        <v>-141.80000000000001</v>
      </c>
      <c r="K245" s="79"/>
      <c r="P245" s="41">
        <f t="shared" si="25"/>
        <v>0</v>
      </c>
    </row>
    <row r="246" spans="1:16" ht="29.25" customHeight="1" x14ac:dyDescent="0.25">
      <c r="A246" s="289" t="s">
        <v>188</v>
      </c>
      <c r="B246" s="291" t="s">
        <v>55</v>
      </c>
      <c r="C246" s="245" t="s">
        <v>402</v>
      </c>
      <c r="D246" s="157">
        <f>SUM(D247:D250)</f>
        <v>8246</v>
      </c>
      <c r="E246" s="157">
        <f>SUM(E247:E250)</f>
        <v>4716</v>
      </c>
      <c r="F246" s="157">
        <f>SUM(F247:F250)</f>
        <v>4716</v>
      </c>
      <c r="H246" s="24"/>
      <c r="J246" s="79">
        <f t="shared" si="23"/>
        <v>-3530</v>
      </c>
      <c r="K246" s="79"/>
      <c r="P246" s="41">
        <f t="shared" si="25"/>
        <v>0</v>
      </c>
    </row>
    <row r="247" spans="1:16" ht="16.5" customHeight="1" x14ac:dyDescent="0.25">
      <c r="A247" s="289"/>
      <c r="B247" s="291"/>
      <c r="C247" s="246" t="s">
        <v>528</v>
      </c>
      <c r="D247" s="158">
        <v>0</v>
      </c>
      <c r="E247" s="158">
        <v>0</v>
      </c>
      <c r="F247" s="158">
        <v>0</v>
      </c>
      <c r="H247" s="24"/>
      <c r="J247" s="79">
        <f t="shared" si="23"/>
        <v>0</v>
      </c>
      <c r="K247" s="79"/>
      <c r="P247" s="41">
        <f t="shared" si="25"/>
        <v>0</v>
      </c>
    </row>
    <row r="248" spans="1:16" ht="26.25" customHeight="1" x14ac:dyDescent="0.25">
      <c r="A248" s="289"/>
      <c r="B248" s="291"/>
      <c r="C248" s="246" t="s">
        <v>529</v>
      </c>
      <c r="D248" s="158">
        <v>0</v>
      </c>
      <c r="E248" s="158">
        <v>0</v>
      </c>
      <c r="F248" s="158">
        <v>0</v>
      </c>
      <c r="H248" s="24"/>
      <c r="J248" s="79"/>
      <c r="K248" s="79"/>
      <c r="P248" s="41">
        <f t="shared" si="25"/>
        <v>0</v>
      </c>
    </row>
    <row r="249" spans="1:16" ht="15.75" customHeight="1" x14ac:dyDescent="0.25">
      <c r="A249" s="290"/>
      <c r="B249" s="292"/>
      <c r="C249" s="246" t="s">
        <v>530</v>
      </c>
      <c r="D249" s="158">
        <v>8246</v>
      </c>
      <c r="E249" s="158">
        <v>4716</v>
      </c>
      <c r="F249" s="158">
        <v>4716</v>
      </c>
      <c r="H249" s="79"/>
      <c r="J249" s="79">
        <f t="shared" si="23"/>
        <v>-3530</v>
      </c>
      <c r="K249" s="79"/>
      <c r="P249" s="41">
        <f t="shared" si="25"/>
        <v>0</v>
      </c>
    </row>
    <row r="250" spans="1:16" ht="17.25" customHeight="1" x14ac:dyDescent="0.25">
      <c r="A250" s="290"/>
      <c r="B250" s="292"/>
      <c r="C250" s="246" t="s">
        <v>403</v>
      </c>
      <c r="D250" s="158">
        <v>0</v>
      </c>
      <c r="E250" s="158">
        <v>0</v>
      </c>
      <c r="F250" s="158">
        <v>0</v>
      </c>
      <c r="H250" s="24"/>
      <c r="J250" s="79">
        <f t="shared" si="23"/>
        <v>0</v>
      </c>
      <c r="K250" s="79"/>
      <c r="P250" s="41">
        <f t="shared" si="25"/>
        <v>0</v>
      </c>
    </row>
    <row r="251" spans="1:16" ht="29.25" customHeight="1" x14ac:dyDescent="0.25">
      <c r="A251" s="287" t="s">
        <v>37</v>
      </c>
      <c r="B251" s="287" t="s">
        <v>27</v>
      </c>
      <c r="C251" s="245" t="s">
        <v>402</v>
      </c>
      <c r="D251" s="157">
        <f>SUM(D252:D255)</f>
        <v>8375.3000000000011</v>
      </c>
      <c r="E251" s="157">
        <f>SUM(E252:E255)</f>
        <v>9678.1</v>
      </c>
      <c r="F251" s="157">
        <f>SUM(F252:F255)</f>
        <v>9678.1</v>
      </c>
      <c r="G251" s="87">
        <f>F251/E251*100</f>
        <v>100</v>
      </c>
      <c r="H251" s="24"/>
      <c r="J251" s="79">
        <f t="shared" si="23"/>
        <v>1302.7999999999993</v>
      </c>
      <c r="K251" s="79"/>
      <c r="P251" s="41">
        <f t="shared" si="25"/>
        <v>0</v>
      </c>
    </row>
    <row r="252" spans="1:16" ht="16.5" customHeight="1" x14ac:dyDescent="0.25">
      <c r="A252" s="287"/>
      <c r="B252" s="287"/>
      <c r="C252" s="246" t="s">
        <v>528</v>
      </c>
      <c r="D252" s="158">
        <v>0</v>
      </c>
      <c r="E252" s="158">
        <v>0</v>
      </c>
      <c r="F252" s="158">
        <v>0</v>
      </c>
      <c r="H252" s="24"/>
      <c r="J252" s="79">
        <f t="shared" si="23"/>
        <v>0</v>
      </c>
      <c r="K252" s="79"/>
      <c r="P252" s="41">
        <f t="shared" si="25"/>
        <v>0</v>
      </c>
    </row>
    <row r="253" spans="1:16" ht="26.25" customHeight="1" x14ac:dyDescent="0.25">
      <c r="A253" s="287"/>
      <c r="B253" s="287"/>
      <c r="C253" s="246" t="s">
        <v>529</v>
      </c>
      <c r="D253" s="158">
        <v>8.1</v>
      </c>
      <c r="E253" s="158">
        <v>7.3</v>
      </c>
      <c r="F253" s="158">
        <v>7.3</v>
      </c>
      <c r="H253" s="24"/>
      <c r="J253" s="79"/>
      <c r="K253" s="79"/>
      <c r="P253" s="41">
        <f t="shared" si="25"/>
        <v>0</v>
      </c>
    </row>
    <row r="254" spans="1:16" ht="15.75" customHeight="1" x14ac:dyDescent="0.25">
      <c r="A254" s="288"/>
      <c r="B254" s="287"/>
      <c r="C254" s="246" t="s">
        <v>530</v>
      </c>
      <c r="D254" s="158">
        <f>8137.1+0.1</f>
        <v>8137.2000000000007</v>
      </c>
      <c r="E254" s="158">
        <v>9254.7000000000007</v>
      </c>
      <c r="F254" s="158">
        <v>9254.7000000000007</v>
      </c>
      <c r="H254" s="79"/>
      <c r="J254" s="79">
        <f t="shared" si="23"/>
        <v>1117.5</v>
      </c>
      <c r="K254" s="79"/>
      <c r="P254" s="41">
        <f t="shared" si="25"/>
        <v>0</v>
      </c>
    </row>
    <row r="255" spans="1:16" ht="17.25" customHeight="1" x14ac:dyDescent="0.25">
      <c r="A255" s="288"/>
      <c r="B255" s="287"/>
      <c r="C255" s="246" t="s">
        <v>403</v>
      </c>
      <c r="D255" s="158">
        <v>230</v>
      </c>
      <c r="E255" s="158">
        <v>416.1</v>
      </c>
      <c r="F255" s="158">
        <v>416.1</v>
      </c>
      <c r="H255" s="24"/>
      <c r="J255" s="79">
        <f t="shared" si="23"/>
        <v>186.10000000000002</v>
      </c>
      <c r="K255" s="79"/>
      <c r="P255" s="41">
        <f t="shared" si="25"/>
        <v>0</v>
      </c>
    </row>
    <row r="256" spans="1:16" ht="29.25" customHeight="1" x14ac:dyDescent="0.25">
      <c r="A256" s="287" t="s">
        <v>38</v>
      </c>
      <c r="B256" s="287" t="s">
        <v>598</v>
      </c>
      <c r="C256" s="245" t="s">
        <v>402</v>
      </c>
      <c r="D256" s="157">
        <f>SUM(D257:D260)</f>
        <v>34542</v>
      </c>
      <c r="E256" s="157">
        <f>SUM(E257:E260)</f>
        <v>34973.300000000003</v>
      </c>
      <c r="F256" s="157">
        <f>SUM(F257:F260)</f>
        <v>34880.400000000001</v>
      </c>
      <c r="G256" s="87">
        <f>F256/E256*100</f>
        <v>99.734368789905432</v>
      </c>
      <c r="H256" s="24"/>
      <c r="J256" s="79">
        <f>E256-D256</f>
        <v>431.30000000000291</v>
      </c>
      <c r="K256" s="79"/>
      <c r="P256" s="41">
        <f t="shared" si="25"/>
        <v>92.900000000001455</v>
      </c>
    </row>
    <row r="257" spans="1:16" ht="16.5" customHeight="1" x14ac:dyDescent="0.25">
      <c r="A257" s="287"/>
      <c r="B257" s="287"/>
      <c r="C257" s="246" t="s">
        <v>528</v>
      </c>
      <c r="D257" s="158">
        <v>0</v>
      </c>
      <c r="E257" s="158">
        <v>0</v>
      </c>
      <c r="F257" s="158">
        <v>0</v>
      </c>
      <c r="H257" s="24"/>
      <c r="J257" s="79">
        <f t="shared" ref="J257:J270" si="28">E257-D257</f>
        <v>0</v>
      </c>
      <c r="K257" s="79"/>
      <c r="P257" s="41">
        <f t="shared" si="25"/>
        <v>0</v>
      </c>
    </row>
    <row r="258" spans="1:16" ht="26.25" customHeight="1" x14ac:dyDescent="0.25">
      <c r="A258" s="287"/>
      <c r="B258" s="287"/>
      <c r="C258" s="246" t="s">
        <v>529</v>
      </c>
      <c r="D258" s="158">
        <v>0</v>
      </c>
      <c r="E258" s="158">
        <v>0</v>
      </c>
      <c r="F258" s="158">
        <v>0</v>
      </c>
      <c r="H258" s="24"/>
      <c r="J258" s="79"/>
      <c r="K258" s="79"/>
      <c r="P258" s="41">
        <f t="shared" si="25"/>
        <v>0</v>
      </c>
    </row>
    <row r="259" spans="1:16" ht="15.75" customHeight="1" x14ac:dyDescent="0.25">
      <c r="A259" s="288"/>
      <c r="B259" s="287"/>
      <c r="C259" s="246" t="s">
        <v>530</v>
      </c>
      <c r="D259" s="158">
        <v>34542</v>
      </c>
      <c r="E259" s="158">
        <v>34973.300000000003</v>
      </c>
      <c r="F259" s="158">
        <v>34880.400000000001</v>
      </c>
      <c r="H259" s="79"/>
      <c r="J259" s="79">
        <f t="shared" si="28"/>
        <v>431.30000000000291</v>
      </c>
      <c r="K259" s="79">
        <f>E259-F259</f>
        <v>92.900000000001455</v>
      </c>
      <c r="P259" s="41">
        <f t="shared" si="25"/>
        <v>92.900000000001455</v>
      </c>
    </row>
    <row r="260" spans="1:16" ht="17.25" customHeight="1" x14ac:dyDescent="0.25">
      <c r="A260" s="288"/>
      <c r="B260" s="287"/>
      <c r="C260" s="246" t="s">
        <v>403</v>
      </c>
      <c r="D260" s="158">
        <v>0</v>
      </c>
      <c r="E260" s="158">
        <v>0</v>
      </c>
      <c r="F260" s="158">
        <v>0</v>
      </c>
      <c r="H260" s="24"/>
      <c r="J260" s="79">
        <f t="shared" si="28"/>
        <v>0</v>
      </c>
      <c r="K260" s="79"/>
      <c r="P260" s="41">
        <f t="shared" si="25"/>
        <v>0</v>
      </c>
    </row>
    <row r="261" spans="1:16" ht="29.25" customHeight="1" x14ac:dyDescent="0.25">
      <c r="A261" s="287" t="s">
        <v>58</v>
      </c>
      <c r="B261" s="287" t="s">
        <v>13</v>
      </c>
      <c r="C261" s="245" t="s">
        <v>402</v>
      </c>
      <c r="D261" s="157">
        <f>SUM(D262:D265)</f>
        <v>52550.3</v>
      </c>
      <c r="E261" s="157">
        <f>SUM(E262:E265)</f>
        <v>54227.1</v>
      </c>
      <c r="F261" s="157">
        <f>SUM(F262:F265)</f>
        <v>54032.2</v>
      </c>
      <c r="G261" s="87">
        <f>F261/E261*100</f>
        <v>99.640585611253414</v>
      </c>
      <c r="H261" s="24"/>
      <c r="J261" s="79">
        <f t="shared" si="28"/>
        <v>1676.7999999999956</v>
      </c>
      <c r="K261" s="79"/>
      <c r="P261" s="41">
        <f t="shared" si="25"/>
        <v>194.90000000000146</v>
      </c>
    </row>
    <row r="262" spans="1:16" ht="16.5" customHeight="1" x14ac:dyDescent="0.25">
      <c r="A262" s="287"/>
      <c r="B262" s="287"/>
      <c r="C262" s="246" t="s">
        <v>528</v>
      </c>
      <c r="D262" s="158">
        <v>0</v>
      </c>
      <c r="E262" s="158">
        <v>0</v>
      </c>
      <c r="F262" s="158">
        <v>0</v>
      </c>
      <c r="H262" s="24"/>
      <c r="J262" s="79">
        <f t="shared" si="28"/>
        <v>0</v>
      </c>
      <c r="K262" s="79"/>
      <c r="P262" s="41">
        <f t="shared" si="25"/>
        <v>0</v>
      </c>
    </row>
    <row r="263" spans="1:16" ht="26.25" customHeight="1" x14ac:dyDescent="0.25">
      <c r="A263" s="287"/>
      <c r="B263" s="287"/>
      <c r="C263" s="246" t="s">
        <v>529</v>
      </c>
      <c r="D263" s="158">
        <v>0</v>
      </c>
      <c r="E263" s="158">
        <v>0</v>
      </c>
      <c r="F263" s="158">
        <v>0</v>
      </c>
      <c r="H263" s="24"/>
      <c r="J263" s="79"/>
      <c r="K263" s="79"/>
      <c r="P263" s="41">
        <f t="shared" ref="P263:P270" si="29">E263-F263</f>
        <v>0</v>
      </c>
    </row>
    <row r="264" spans="1:16" ht="15.75" customHeight="1" x14ac:dyDescent="0.25">
      <c r="A264" s="288"/>
      <c r="B264" s="287"/>
      <c r="C264" s="246" t="s">
        <v>530</v>
      </c>
      <c r="D264" s="158">
        <v>52550.3</v>
      </c>
      <c r="E264" s="158">
        <v>54227.1</v>
      </c>
      <c r="F264" s="158">
        <v>54032.2</v>
      </c>
      <c r="H264" s="79"/>
      <c r="J264" s="79">
        <f t="shared" si="28"/>
        <v>1676.7999999999956</v>
      </c>
      <c r="K264" s="79">
        <f>E264-F264</f>
        <v>194.90000000000146</v>
      </c>
      <c r="P264" s="41">
        <f t="shared" si="29"/>
        <v>194.90000000000146</v>
      </c>
    </row>
    <row r="265" spans="1:16" ht="17.25" customHeight="1" x14ac:dyDescent="0.25">
      <c r="A265" s="288"/>
      <c r="B265" s="287"/>
      <c r="C265" s="246" t="s">
        <v>403</v>
      </c>
      <c r="D265" s="158">
        <v>0</v>
      </c>
      <c r="E265" s="158">
        <v>0</v>
      </c>
      <c r="F265" s="158">
        <v>0</v>
      </c>
      <c r="H265" s="24"/>
      <c r="J265" s="79">
        <f t="shared" si="28"/>
        <v>0</v>
      </c>
      <c r="K265" s="79"/>
      <c r="P265" s="41">
        <f t="shared" si="29"/>
        <v>0</v>
      </c>
    </row>
    <row r="266" spans="1:16" ht="29.25" customHeight="1" x14ac:dyDescent="0.25">
      <c r="A266" s="287" t="s">
        <v>189</v>
      </c>
      <c r="B266" s="287" t="s">
        <v>190</v>
      </c>
      <c r="C266" s="245" t="s">
        <v>402</v>
      </c>
      <c r="D266" s="157">
        <f>SUM(D267:D270)</f>
        <v>4917</v>
      </c>
      <c r="E266" s="157">
        <f>SUM(E267:E270)</f>
        <v>19693.2</v>
      </c>
      <c r="F266" s="157">
        <f>SUM(F267:F270)</f>
        <v>19693.2</v>
      </c>
      <c r="G266" s="87">
        <f>F266/E266*100</f>
        <v>100</v>
      </c>
      <c r="H266" s="24"/>
      <c r="J266" s="79">
        <f t="shared" si="28"/>
        <v>14776.2</v>
      </c>
      <c r="K266" s="79"/>
      <c r="P266" s="41">
        <f t="shared" si="29"/>
        <v>0</v>
      </c>
    </row>
    <row r="267" spans="1:16" ht="16.5" customHeight="1" x14ac:dyDescent="0.25">
      <c r="A267" s="287"/>
      <c r="B267" s="287"/>
      <c r="C267" s="246" t="s">
        <v>528</v>
      </c>
      <c r="D267" s="158">
        <v>0</v>
      </c>
      <c r="E267" s="158">
        <v>0</v>
      </c>
      <c r="F267" s="158">
        <v>0</v>
      </c>
      <c r="H267" s="24"/>
      <c r="J267" s="79">
        <f t="shared" si="28"/>
        <v>0</v>
      </c>
      <c r="K267" s="79"/>
      <c r="P267" s="41">
        <f t="shared" si="29"/>
        <v>0</v>
      </c>
    </row>
    <row r="268" spans="1:16" ht="26.25" customHeight="1" x14ac:dyDescent="0.25">
      <c r="A268" s="287"/>
      <c r="B268" s="287"/>
      <c r="C268" s="246" t="s">
        <v>529</v>
      </c>
      <c r="D268" s="158">
        <v>0</v>
      </c>
      <c r="E268" s="158">
        <v>0</v>
      </c>
      <c r="F268" s="158">
        <v>0</v>
      </c>
      <c r="H268" s="24"/>
      <c r="J268" s="79"/>
      <c r="K268" s="79"/>
      <c r="P268" s="41">
        <f t="shared" si="29"/>
        <v>0</v>
      </c>
    </row>
    <row r="269" spans="1:16" ht="15.75" customHeight="1" x14ac:dyDescent="0.25">
      <c r="A269" s="288"/>
      <c r="B269" s="287"/>
      <c r="C269" s="246" t="s">
        <v>530</v>
      </c>
      <c r="D269" s="158">
        <v>4917</v>
      </c>
      <c r="E269" s="158">
        <v>19693.2</v>
      </c>
      <c r="F269" s="158">
        <v>19693.2</v>
      </c>
      <c r="H269" s="79"/>
      <c r="J269" s="79">
        <f t="shared" si="28"/>
        <v>14776.2</v>
      </c>
      <c r="K269" s="79"/>
      <c r="P269" s="41">
        <f t="shared" si="29"/>
        <v>0</v>
      </c>
    </row>
    <row r="270" spans="1:16" ht="17.25" customHeight="1" x14ac:dyDescent="0.25">
      <c r="A270" s="288"/>
      <c r="B270" s="287"/>
      <c r="C270" s="246" t="s">
        <v>403</v>
      </c>
      <c r="D270" s="158">
        <v>0</v>
      </c>
      <c r="E270" s="158">
        <v>0</v>
      </c>
      <c r="F270" s="158">
        <v>0</v>
      </c>
      <c r="H270" s="24"/>
      <c r="J270" s="79">
        <f t="shared" si="28"/>
        <v>0</v>
      </c>
      <c r="K270" s="79"/>
      <c r="P270" s="41">
        <f t="shared" si="29"/>
        <v>0</v>
      </c>
    </row>
  </sheetData>
  <autoFilter ref="A5:P270"/>
  <mergeCells count="107">
    <mergeCell ref="A261:A265"/>
    <mergeCell ref="B261:B265"/>
    <mergeCell ref="A266:A270"/>
    <mergeCell ref="B266:B270"/>
    <mergeCell ref="A246:A250"/>
    <mergeCell ref="B246:B250"/>
    <mergeCell ref="A251:A255"/>
    <mergeCell ref="B251:B255"/>
    <mergeCell ref="A256:A260"/>
    <mergeCell ref="B256:B260"/>
    <mergeCell ref="A231:A235"/>
    <mergeCell ref="B231:B235"/>
    <mergeCell ref="A236:A240"/>
    <mergeCell ref="B236:B240"/>
    <mergeCell ref="A241:A245"/>
    <mergeCell ref="B241:B245"/>
    <mergeCell ref="A216:A220"/>
    <mergeCell ref="B216:B220"/>
    <mergeCell ref="A221:A225"/>
    <mergeCell ref="B221:B225"/>
    <mergeCell ref="A226:A230"/>
    <mergeCell ref="B226:B230"/>
    <mergeCell ref="A201:A205"/>
    <mergeCell ref="B201:B205"/>
    <mergeCell ref="A206:A210"/>
    <mergeCell ref="B206:B210"/>
    <mergeCell ref="A211:A215"/>
    <mergeCell ref="B211:B215"/>
    <mergeCell ref="A186:A190"/>
    <mergeCell ref="B186:B190"/>
    <mergeCell ref="A191:A195"/>
    <mergeCell ref="B191:B195"/>
    <mergeCell ref="A196:A200"/>
    <mergeCell ref="B196:B200"/>
    <mergeCell ref="A171:A175"/>
    <mergeCell ref="B171:B175"/>
    <mergeCell ref="A176:A180"/>
    <mergeCell ref="B176:B180"/>
    <mergeCell ref="A181:A185"/>
    <mergeCell ref="B181:B185"/>
    <mergeCell ref="A156:A160"/>
    <mergeCell ref="B156:B160"/>
    <mergeCell ref="A161:A165"/>
    <mergeCell ref="B161:B165"/>
    <mergeCell ref="A166:A170"/>
    <mergeCell ref="B166:B170"/>
    <mergeCell ref="A141:A145"/>
    <mergeCell ref="B141:B145"/>
    <mergeCell ref="A146:A150"/>
    <mergeCell ref="B146:B150"/>
    <mergeCell ref="A151:A155"/>
    <mergeCell ref="B151:B155"/>
    <mergeCell ref="A126:A130"/>
    <mergeCell ref="B126:B130"/>
    <mergeCell ref="A131:A135"/>
    <mergeCell ref="B131:B135"/>
    <mergeCell ref="A136:A140"/>
    <mergeCell ref="B136:B140"/>
    <mergeCell ref="A111:A115"/>
    <mergeCell ref="B111:B115"/>
    <mergeCell ref="A116:A120"/>
    <mergeCell ref="B116:B120"/>
    <mergeCell ref="A121:A125"/>
    <mergeCell ref="B121:B125"/>
    <mergeCell ref="A96:A100"/>
    <mergeCell ref="B96:B100"/>
    <mergeCell ref="A101:A105"/>
    <mergeCell ref="B101:B105"/>
    <mergeCell ref="A106:A110"/>
    <mergeCell ref="B106:B110"/>
    <mergeCell ref="A81:A85"/>
    <mergeCell ref="B81:B85"/>
    <mergeCell ref="A86:A90"/>
    <mergeCell ref="B86:B90"/>
    <mergeCell ref="A91:A95"/>
    <mergeCell ref="B91:B95"/>
    <mergeCell ref="A66:A70"/>
    <mergeCell ref="B66:B70"/>
    <mergeCell ref="A71:A75"/>
    <mergeCell ref="B71:B75"/>
    <mergeCell ref="A76:A80"/>
    <mergeCell ref="B76:B80"/>
    <mergeCell ref="A51:A55"/>
    <mergeCell ref="B51:B55"/>
    <mergeCell ref="A56:A60"/>
    <mergeCell ref="B56:B60"/>
    <mergeCell ref="A61:A65"/>
    <mergeCell ref="B61:B65"/>
    <mergeCell ref="A36:A40"/>
    <mergeCell ref="B36:B40"/>
    <mergeCell ref="A41:A45"/>
    <mergeCell ref="B41:B45"/>
    <mergeCell ref="A46:A50"/>
    <mergeCell ref="B46:B50"/>
    <mergeCell ref="A21:A25"/>
    <mergeCell ref="B21:B25"/>
    <mergeCell ref="A26:A30"/>
    <mergeCell ref="B26:B30"/>
    <mergeCell ref="A31:A35"/>
    <mergeCell ref="B31:B35"/>
    <mergeCell ref="A2:F2"/>
    <mergeCell ref="A6:A10"/>
    <mergeCell ref="B6:B10"/>
    <mergeCell ref="A11:A15"/>
    <mergeCell ref="B11:B15"/>
    <mergeCell ref="A16:A20"/>
    <mergeCell ref="B16:B20"/>
  </mergeCells>
  <pageMargins left="0.51181102362204722" right="0.31496062992125984" top="0.74803149606299213" bottom="0.74803149606299213" header="0" footer="0"/>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opLeftCell="A25" zoomScaleNormal="100" workbookViewId="0">
      <selection activeCell="C38" sqref="C38"/>
    </sheetView>
  </sheetViews>
  <sheetFormatPr defaultRowHeight="15" x14ac:dyDescent="0.25"/>
  <cols>
    <col min="1" max="1" width="5.140625" style="150" customWidth="1"/>
    <col min="2" max="2" width="34.7109375" style="151" customWidth="1"/>
    <col min="3" max="3" width="52.7109375" style="151" customWidth="1"/>
    <col min="4" max="4" width="16.5703125" style="151" customWidth="1"/>
    <col min="5" max="5" width="32.28515625" style="151" customWidth="1"/>
    <col min="6" max="7" width="16.5703125" style="150" customWidth="1"/>
    <col min="8" max="9" width="9.140625" style="169"/>
    <col min="10" max="16384" width="9.140625" style="150"/>
  </cols>
  <sheetData>
    <row r="1" spans="1:11" x14ac:dyDescent="0.25">
      <c r="G1" s="139" t="s">
        <v>384</v>
      </c>
    </row>
    <row r="2" spans="1:11" ht="65.25" customHeight="1" x14ac:dyDescent="0.25">
      <c r="A2" s="301" t="s">
        <v>502</v>
      </c>
      <c r="B2" s="301"/>
      <c r="C2" s="301"/>
      <c r="D2" s="301"/>
      <c r="E2" s="301"/>
      <c r="F2" s="301"/>
      <c r="G2" s="301"/>
    </row>
    <row r="4" spans="1:11" ht="28.5" customHeight="1" x14ac:dyDescent="0.25">
      <c r="A4" s="302" t="s">
        <v>361</v>
      </c>
      <c r="B4" s="302" t="s">
        <v>385</v>
      </c>
      <c r="C4" s="299" t="s">
        <v>362</v>
      </c>
      <c r="D4" s="299" t="s">
        <v>363</v>
      </c>
      <c r="E4" s="299" t="s">
        <v>364</v>
      </c>
      <c r="F4" s="299"/>
      <c r="G4" s="299"/>
    </row>
    <row r="5" spans="1:11" ht="18" customHeight="1" x14ac:dyDescent="0.25">
      <c r="A5" s="303"/>
      <c r="B5" s="303"/>
      <c r="C5" s="299"/>
      <c r="D5" s="299"/>
      <c r="E5" s="299" t="s">
        <v>365</v>
      </c>
      <c r="F5" s="299" t="s">
        <v>454</v>
      </c>
      <c r="G5" s="299"/>
    </row>
    <row r="6" spans="1:11" x14ac:dyDescent="0.25">
      <c r="A6" s="304"/>
      <c r="B6" s="304"/>
      <c r="C6" s="299"/>
      <c r="D6" s="299"/>
      <c r="E6" s="299"/>
      <c r="F6" s="140" t="s">
        <v>381</v>
      </c>
      <c r="G6" s="140" t="s">
        <v>382</v>
      </c>
    </row>
    <row r="7" spans="1:11" x14ac:dyDescent="0.25">
      <c r="A7" s="140">
        <v>1</v>
      </c>
      <c r="B7" s="140">
        <v>2</v>
      </c>
      <c r="C7" s="140">
        <v>3</v>
      </c>
      <c r="D7" s="140">
        <v>4</v>
      </c>
      <c r="E7" s="140">
        <v>5</v>
      </c>
      <c r="F7" s="140">
        <v>6</v>
      </c>
      <c r="G7" s="140">
        <v>7</v>
      </c>
    </row>
    <row r="8" spans="1:11" ht="134.25" customHeight="1" x14ac:dyDescent="0.25">
      <c r="A8" s="140">
        <v>1</v>
      </c>
      <c r="B8" s="141" t="s">
        <v>296</v>
      </c>
      <c r="C8" s="141" t="s">
        <v>383</v>
      </c>
      <c r="D8" s="141" t="s">
        <v>366</v>
      </c>
      <c r="E8" s="141" t="s">
        <v>367</v>
      </c>
      <c r="F8" s="142">
        <v>0.12</v>
      </c>
      <c r="G8" s="142">
        <v>0.12</v>
      </c>
      <c r="H8" s="169" t="s">
        <v>393</v>
      </c>
      <c r="I8" s="169">
        <f>G8/F8</f>
        <v>1</v>
      </c>
    </row>
    <row r="9" spans="1:11" ht="128.25" customHeight="1" x14ac:dyDescent="0.25">
      <c r="A9" s="140">
        <v>2</v>
      </c>
      <c r="B9" s="141" t="s">
        <v>386</v>
      </c>
      <c r="C9" s="141" t="s">
        <v>387</v>
      </c>
      <c r="D9" s="141"/>
      <c r="E9" s="141" t="s">
        <v>388</v>
      </c>
      <c r="F9" s="140">
        <v>7</v>
      </c>
      <c r="G9" s="140">
        <v>13</v>
      </c>
      <c r="H9" s="169" t="s">
        <v>393</v>
      </c>
      <c r="I9" s="169">
        <f t="shared" ref="I9:I27" si="0">G9/F9</f>
        <v>1.8571428571428572</v>
      </c>
    </row>
    <row r="10" spans="1:11" ht="75" customHeight="1" x14ac:dyDescent="0.25">
      <c r="A10" s="140">
        <v>3</v>
      </c>
      <c r="B10" s="141" t="s">
        <v>396</v>
      </c>
      <c r="C10" s="141" t="s">
        <v>389</v>
      </c>
      <c r="D10" s="141"/>
      <c r="E10" s="141" t="s">
        <v>368</v>
      </c>
      <c r="F10" s="140">
        <v>3</v>
      </c>
      <c r="G10" s="140">
        <v>15</v>
      </c>
      <c r="H10" s="169" t="s">
        <v>393</v>
      </c>
      <c r="I10" s="169">
        <f t="shared" si="0"/>
        <v>5</v>
      </c>
    </row>
    <row r="11" spans="1:11" ht="93" customHeight="1" x14ac:dyDescent="0.25">
      <c r="A11" s="299">
        <v>4</v>
      </c>
      <c r="B11" s="300" t="s">
        <v>390</v>
      </c>
      <c r="C11" s="141" t="s">
        <v>369</v>
      </c>
      <c r="D11" s="141"/>
      <c r="E11" s="141" t="s">
        <v>370</v>
      </c>
      <c r="F11" s="140">
        <v>3</v>
      </c>
      <c r="G11" s="140">
        <v>3</v>
      </c>
      <c r="H11" s="169" t="s">
        <v>393</v>
      </c>
      <c r="I11" s="169">
        <f t="shared" si="0"/>
        <v>1</v>
      </c>
    </row>
    <row r="12" spans="1:11" ht="76.5" customHeight="1" x14ac:dyDescent="0.25">
      <c r="A12" s="299"/>
      <c r="B12" s="300"/>
      <c r="C12" s="141" t="s">
        <v>371</v>
      </c>
      <c r="D12" s="141"/>
      <c r="E12" s="141" t="s">
        <v>372</v>
      </c>
      <c r="F12" s="140">
        <v>2</v>
      </c>
      <c r="G12" s="140">
        <v>2</v>
      </c>
      <c r="H12" s="169" t="s">
        <v>393</v>
      </c>
      <c r="I12" s="169">
        <f t="shared" si="0"/>
        <v>1</v>
      </c>
    </row>
    <row r="13" spans="1:11" ht="52.5" customHeight="1" x14ac:dyDescent="0.25">
      <c r="A13" s="299">
        <v>5</v>
      </c>
      <c r="B13" s="143" t="s">
        <v>373</v>
      </c>
      <c r="C13" s="300" t="s">
        <v>375</v>
      </c>
      <c r="D13" s="300"/>
      <c r="E13" s="141" t="s">
        <v>376</v>
      </c>
      <c r="F13" s="147">
        <v>2893</v>
      </c>
      <c r="G13" s="147">
        <v>3077</v>
      </c>
      <c r="H13" s="169" t="s">
        <v>393</v>
      </c>
      <c r="I13" s="169">
        <f t="shared" si="0"/>
        <v>1.0636017974421017</v>
      </c>
      <c r="K13" s="138"/>
    </row>
    <row r="14" spans="1:11" ht="64.5" customHeight="1" x14ac:dyDescent="0.25">
      <c r="A14" s="299"/>
      <c r="B14" s="144" t="s">
        <v>374</v>
      </c>
      <c r="C14" s="300"/>
      <c r="D14" s="300"/>
      <c r="E14" s="141" t="s">
        <v>377</v>
      </c>
      <c r="F14" s="140">
        <v>600</v>
      </c>
      <c r="G14" s="140">
        <v>667</v>
      </c>
      <c r="H14" s="169" t="s">
        <v>393</v>
      </c>
      <c r="I14" s="169">
        <f t="shared" si="0"/>
        <v>1.1116666666666666</v>
      </c>
      <c r="K14" s="138"/>
    </row>
    <row r="15" spans="1:11" ht="68.25" customHeight="1" x14ac:dyDescent="0.25">
      <c r="A15" s="302">
        <v>6</v>
      </c>
      <c r="B15" s="305" t="s">
        <v>507</v>
      </c>
      <c r="C15" s="305" t="s">
        <v>508</v>
      </c>
      <c r="D15" s="305"/>
      <c r="E15" s="141" t="s">
        <v>505</v>
      </c>
      <c r="F15" s="140">
        <v>2</v>
      </c>
      <c r="G15" s="140">
        <v>2</v>
      </c>
      <c r="H15" s="169" t="s">
        <v>393</v>
      </c>
      <c r="I15" s="169">
        <f t="shared" si="0"/>
        <v>1</v>
      </c>
      <c r="K15" s="138"/>
    </row>
    <row r="16" spans="1:11" ht="87.75" customHeight="1" x14ac:dyDescent="0.25">
      <c r="A16" s="303"/>
      <c r="B16" s="306"/>
      <c r="C16" s="306"/>
      <c r="D16" s="306"/>
      <c r="E16" s="141" t="s">
        <v>506</v>
      </c>
      <c r="F16" s="140">
        <v>130</v>
      </c>
      <c r="G16" s="140">
        <v>130</v>
      </c>
      <c r="H16" s="169" t="s">
        <v>393</v>
      </c>
      <c r="I16" s="169">
        <f t="shared" si="0"/>
        <v>1</v>
      </c>
      <c r="K16" s="138"/>
    </row>
    <row r="17" spans="1:11" ht="48.75" customHeight="1" x14ac:dyDescent="0.25">
      <c r="A17" s="304"/>
      <c r="B17" s="307"/>
      <c r="C17" s="307"/>
      <c r="D17" s="307"/>
      <c r="E17" s="141" t="s">
        <v>504</v>
      </c>
      <c r="F17" s="140">
        <v>828.5</v>
      </c>
      <c r="G17" s="140">
        <v>828.5</v>
      </c>
      <c r="H17" s="169" t="s">
        <v>393</v>
      </c>
      <c r="I17" s="169">
        <f t="shared" si="0"/>
        <v>1</v>
      </c>
      <c r="K17" s="138"/>
    </row>
    <row r="18" spans="1:11" ht="186.75" customHeight="1" x14ac:dyDescent="0.25">
      <c r="A18" s="145">
        <v>7</v>
      </c>
      <c r="B18" s="146" t="s">
        <v>509</v>
      </c>
      <c r="C18" s="146" t="s">
        <v>510</v>
      </c>
      <c r="D18" s="146" t="s">
        <v>512</v>
      </c>
      <c r="E18" s="141" t="s">
        <v>511</v>
      </c>
      <c r="F18" s="140">
        <v>7</v>
      </c>
      <c r="G18" s="140">
        <v>7</v>
      </c>
      <c r="H18" s="169" t="s">
        <v>393</v>
      </c>
      <c r="I18" s="169">
        <f t="shared" si="0"/>
        <v>1</v>
      </c>
      <c r="K18" s="138"/>
    </row>
    <row r="19" spans="1:11" ht="57" customHeight="1" x14ac:dyDescent="0.25">
      <c r="A19" s="302">
        <v>8</v>
      </c>
      <c r="B19" s="305" t="s">
        <v>517</v>
      </c>
      <c r="C19" s="305" t="s">
        <v>518</v>
      </c>
      <c r="D19" s="305"/>
      <c r="E19" s="141" t="s">
        <v>513</v>
      </c>
      <c r="F19" s="147">
        <v>70074</v>
      </c>
      <c r="G19" s="152">
        <v>70727</v>
      </c>
      <c r="H19" s="169" t="s">
        <v>393</v>
      </c>
      <c r="I19" s="169">
        <f t="shared" si="0"/>
        <v>1.0093187202100637</v>
      </c>
      <c r="K19" s="138"/>
    </row>
    <row r="20" spans="1:11" ht="57.75" customHeight="1" x14ac:dyDescent="0.25">
      <c r="A20" s="303"/>
      <c r="B20" s="306"/>
      <c r="C20" s="306"/>
      <c r="D20" s="306"/>
      <c r="E20" s="141" t="s">
        <v>514</v>
      </c>
      <c r="F20" s="147">
        <v>80749</v>
      </c>
      <c r="G20" s="152">
        <v>80844</v>
      </c>
      <c r="H20" s="169" t="s">
        <v>393</v>
      </c>
      <c r="I20" s="169">
        <f t="shared" si="0"/>
        <v>1.001176485157711</v>
      </c>
      <c r="K20" s="138"/>
    </row>
    <row r="21" spans="1:11" ht="97.5" customHeight="1" x14ac:dyDescent="0.25">
      <c r="A21" s="303"/>
      <c r="B21" s="306"/>
      <c r="C21" s="306"/>
      <c r="D21" s="306"/>
      <c r="E21" s="141" t="s">
        <v>515</v>
      </c>
      <c r="F21" s="148" t="s">
        <v>516</v>
      </c>
      <c r="G21" s="153">
        <v>44.6</v>
      </c>
      <c r="H21" s="169" t="s">
        <v>392</v>
      </c>
      <c r="I21" s="55">
        <v>0.95</v>
      </c>
      <c r="K21" s="138"/>
    </row>
    <row r="22" spans="1:11" ht="113.25" customHeight="1" x14ac:dyDescent="0.25">
      <c r="A22" s="304"/>
      <c r="B22" s="307"/>
      <c r="C22" s="307"/>
      <c r="D22" s="307"/>
      <c r="E22" s="141" t="s">
        <v>519</v>
      </c>
      <c r="F22" s="148">
        <v>100</v>
      </c>
      <c r="G22" s="153">
        <v>86</v>
      </c>
      <c r="H22" s="169" t="s">
        <v>392</v>
      </c>
      <c r="I22" s="169">
        <f t="shared" si="0"/>
        <v>0.86</v>
      </c>
      <c r="K22" s="138"/>
    </row>
    <row r="23" spans="1:11" ht="89.25" x14ac:dyDescent="0.25">
      <c r="A23" s="140">
        <v>9</v>
      </c>
      <c r="B23" s="141" t="s">
        <v>398</v>
      </c>
      <c r="C23" s="141" t="s">
        <v>397</v>
      </c>
      <c r="D23" s="141"/>
      <c r="E23" s="141" t="s">
        <v>378</v>
      </c>
      <c r="F23" s="140">
        <v>100</v>
      </c>
      <c r="G23" s="140">
        <v>100</v>
      </c>
      <c r="H23" s="169" t="s">
        <v>393</v>
      </c>
      <c r="I23" s="169">
        <f t="shared" si="0"/>
        <v>1</v>
      </c>
    </row>
    <row r="24" spans="1:11" ht="113.25" customHeight="1" x14ac:dyDescent="0.25">
      <c r="A24" s="140">
        <v>10</v>
      </c>
      <c r="B24" s="141" t="s">
        <v>400</v>
      </c>
      <c r="C24" s="141" t="s">
        <v>399</v>
      </c>
      <c r="D24" s="141"/>
      <c r="E24" s="141" t="s">
        <v>379</v>
      </c>
      <c r="F24" s="140">
        <v>100</v>
      </c>
      <c r="G24" s="140">
        <v>100</v>
      </c>
      <c r="H24" s="169" t="s">
        <v>393</v>
      </c>
      <c r="I24" s="169">
        <f t="shared" si="0"/>
        <v>1</v>
      </c>
    </row>
    <row r="25" spans="1:11" ht="75.75" customHeight="1" x14ac:dyDescent="0.25">
      <c r="A25" s="302">
        <v>11</v>
      </c>
      <c r="B25" s="305" t="s">
        <v>401</v>
      </c>
      <c r="C25" s="305" t="s">
        <v>380</v>
      </c>
      <c r="D25" s="305"/>
      <c r="E25" s="141" t="s">
        <v>520</v>
      </c>
      <c r="F25" s="147">
        <v>82170</v>
      </c>
      <c r="G25" s="152">
        <v>82239</v>
      </c>
      <c r="H25" s="169" t="s">
        <v>393</v>
      </c>
      <c r="I25" s="169">
        <f t="shared" si="0"/>
        <v>1.0008397225264696</v>
      </c>
    </row>
    <row r="26" spans="1:11" s="149" customFormat="1" ht="76.5" x14ac:dyDescent="0.25">
      <c r="A26" s="303"/>
      <c r="B26" s="306"/>
      <c r="C26" s="306"/>
      <c r="D26" s="306"/>
      <c r="E26" s="141" t="s">
        <v>521</v>
      </c>
      <c r="F26" s="148" t="s">
        <v>516</v>
      </c>
      <c r="G26" s="153">
        <v>42.6</v>
      </c>
      <c r="H26" s="170" t="s">
        <v>392</v>
      </c>
      <c r="I26" s="55">
        <v>0.97</v>
      </c>
    </row>
    <row r="27" spans="1:11" s="149" customFormat="1" ht="102" x14ac:dyDescent="0.25">
      <c r="A27" s="304"/>
      <c r="B27" s="307"/>
      <c r="C27" s="307"/>
      <c r="D27" s="307"/>
      <c r="E27" s="141" t="s">
        <v>522</v>
      </c>
      <c r="F27" s="148">
        <v>100</v>
      </c>
      <c r="G27" s="153">
        <v>83</v>
      </c>
      <c r="H27" s="170" t="s">
        <v>392</v>
      </c>
      <c r="I27" s="169">
        <f t="shared" si="0"/>
        <v>0.83</v>
      </c>
    </row>
    <row r="28" spans="1:11" x14ac:dyDescent="0.25">
      <c r="A28" s="154"/>
      <c r="B28" s="155"/>
      <c r="C28" s="155"/>
      <c r="D28" s="155"/>
      <c r="E28" s="155"/>
      <c r="F28" s="154"/>
      <c r="G28" s="154"/>
    </row>
    <row r="29" spans="1:11" x14ac:dyDescent="0.25">
      <c r="A29" s="154"/>
      <c r="B29" s="155"/>
      <c r="C29" s="155"/>
      <c r="D29" s="155"/>
      <c r="E29" s="155"/>
      <c r="F29" s="154"/>
      <c r="G29" s="154"/>
    </row>
    <row r="30" spans="1:11" x14ac:dyDescent="0.25">
      <c r="A30" s="154"/>
      <c r="B30" s="155"/>
      <c r="C30" s="155"/>
      <c r="D30" s="155"/>
      <c r="E30" s="155"/>
      <c r="F30" s="154"/>
      <c r="G30" s="154"/>
    </row>
    <row r="31" spans="1:11" x14ac:dyDescent="0.25">
      <c r="A31" s="154"/>
      <c r="B31" s="155"/>
      <c r="C31" s="155"/>
      <c r="D31" s="155"/>
      <c r="E31" s="155"/>
      <c r="F31" s="154"/>
      <c r="G31" s="154"/>
    </row>
    <row r="32" spans="1:11" x14ac:dyDescent="0.25">
      <c r="A32" s="154"/>
      <c r="B32" s="155"/>
      <c r="C32" s="155"/>
      <c r="D32" s="155"/>
      <c r="E32" s="155"/>
      <c r="F32" s="154"/>
      <c r="G32" s="154"/>
    </row>
    <row r="33" spans="1:7" x14ac:dyDescent="0.25">
      <c r="A33" s="154"/>
      <c r="B33" s="155"/>
      <c r="C33" s="155"/>
      <c r="D33" s="155"/>
      <c r="E33" s="155"/>
      <c r="F33" s="154"/>
      <c r="G33" s="154"/>
    </row>
    <row r="34" spans="1:7" x14ac:dyDescent="0.25">
      <c r="A34" s="154"/>
      <c r="B34" s="155"/>
      <c r="C34" s="155"/>
      <c r="D34" s="155"/>
      <c r="E34" s="155"/>
      <c r="F34" s="154"/>
      <c r="G34" s="154"/>
    </row>
    <row r="35" spans="1:7" x14ac:dyDescent="0.25">
      <c r="A35" s="154"/>
      <c r="B35" s="155"/>
      <c r="C35" s="155"/>
      <c r="D35" s="155"/>
      <c r="E35" s="155"/>
      <c r="F35" s="154"/>
      <c r="G35" s="154"/>
    </row>
    <row r="36" spans="1:7" x14ac:dyDescent="0.25">
      <c r="A36" s="154"/>
      <c r="B36" s="155"/>
      <c r="C36" s="155"/>
      <c r="D36" s="155"/>
      <c r="E36" s="155"/>
      <c r="F36" s="154"/>
      <c r="G36" s="154"/>
    </row>
    <row r="37" spans="1:7" x14ac:dyDescent="0.25">
      <c r="A37" s="154"/>
      <c r="B37" s="155"/>
      <c r="C37" s="155"/>
      <c r="D37" s="155"/>
      <c r="E37" s="155"/>
      <c r="F37" s="154"/>
      <c r="G37" s="154"/>
    </row>
    <row r="38" spans="1:7" x14ac:dyDescent="0.25">
      <c r="A38" s="154"/>
      <c r="B38" s="155"/>
      <c r="C38" s="155"/>
      <c r="D38" s="155"/>
      <c r="E38" s="155"/>
      <c r="F38" s="154"/>
      <c r="G38" s="154"/>
    </row>
    <row r="39" spans="1:7" x14ac:dyDescent="0.25">
      <c r="A39" s="154"/>
      <c r="B39" s="155"/>
      <c r="C39" s="155"/>
      <c r="D39" s="155"/>
      <c r="E39" s="155"/>
      <c r="F39" s="154"/>
      <c r="G39" s="154"/>
    </row>
    <row r="40" spans="1:7" x14ac:dyDescent="0.25">
      <c r="A40" s="154"/>
      <c r="B40" s="155"/>
      <c r="C40" s="155"/>
      <c r="D40" s="155"/>
      <c r="E40" s="155"/>
      <c r="F40" s="154"/>
      <c r="G40" s="154"/>
    </row>
    <row r="41" spans="1:7" x14ac:dyDescent="0.25">
      <c r="A41" s="154"/>
      <c r="B41" s="155"/>
      <c r="C41" s="155"/>
      <c r="D41" s="155"/>
      <c r="E41" s="155"/>
      <c r="F41" s="154"/>
      <c r="G41" s="154"/>
    </row>
    <row r="42" spans="1:7" x14ac:dyDescent="0.25">
      <c r="A42" s="154"/>
      <c r="B42" s="155"/>
      <c r="C42" s="155"/>
      <c r="D42" s="155"/>
      <c r="E42" s="155"/>
      <c r="F42" s="154"/>
      <c r="G42" s="154"/>
    </row>
    <row r="43" spans="1:7" x14ac:dyDescent="0.25">
      <c r="A43" s="154"/>
      <c r="B43" s="155"/>
      <c r="C43" s="155"/>
      <c r="D43" s="155"/>
      <c r="E43" s="155"/>
      <c r="F43" s="154"/>
      <c r="G43" s="154"/>
    </row>
    <row r="44" spans="1:7" x14ac:dyDescent="0.25">
      <c r="A44" s="154"/>
      <c r="B44" s="155"/>
      <c r="C44" s="155"/>
      <c r="D44" s="155"/>
      <c r="E44" s="155"/>
      <c r="F44" s="154"/>
      <c r="G44" s="154"/>
    </row>
    <row r="45" spans="1:7" x14ac:dyDescent="0.25">
      <c r="A45" s="154"/>
      <c r="B45" s="155"/>
      <c r="C45" s="155"/>
      <c r="D45" s="155"/>
      <c r="E45" s="155"/>
      <c r="F45" s="154"/>
      <c r="G45" s="154"/>
    </row>
    <row r="46" spans="1:7" x14ac:dyDescent="0.25">
      <c r="A46" s="154"/>
      <c r="B46" s="155"/>
      <c r="C46" s="155"/>
      <c r="D46" s="155"/>
      <c r="E46" s="155"/>
      <c r="F46" s="154"/>
      <c r="G46" s="154"/>
    </row>
    <row r="47" spans="1:7" x14ac:dyDescent="0.25">
      <c r="A47" s="154"/>
      <c r="B47" s="155"/>
      <c r="C47" s="155"/>
      <c r="D47" s="155"/>
      <c r="E47" s="155"/>
      <c r="F47" s="154"/>
      <c r="G47" s="154"/>
    </row>
    <row r="48" spans="1:7" x14ac:dyDescent="0.25">
      <c r="A48" s="154"/>
      <c r="B48" s="155"/>
      <c r="C48" s="155"/>
      <c r="D48" s="155"/>
      <c r="E48" s="155"/>
      <c r="F48" s="154"/>
      <c r="G48" s="154"/>
    </row>
    <row r="49" spans="1:7" x14ac:dyDescent="0.25">
      <c r="A49" s="154"/>
      <c r="B49" s="155"/>
      <c r="C49" s="155"/>
      <c r="D49" s="155"/>
      <c r="E49" s="155"/>
      <c r="F49" s="154"/>
      <c r="G49" s="154"/>
    </row>
    <row r="50" spans="1:7" x14ac:dyDescent="0.25">
      <c r="A50" s="154"/>
      <c r="B50" s="155"/>
      <c r="C50" s="155"/>
      <c r="D50" s="155"/>
      <c r="E50" s="155"/>
      <c r="F50" s="154"/>
      <c r="G50" s="154"/>
    </row>
    <row r="51" spans="1:7" x14ac:dyDescent="0.25">
      <c r="A51" s="154"/>
      <c r="B51" s="155"/>
      <c r="C51" s="155"/>
      <c r="D51" s="155"/>
      <c r="E51" s="155"/>
      <c r="F51" s="154"/>
      <c r="G51" s="154"/>
    </row>
    <row r="52" spans="1:7" x14ac:dyDescent="0.25">
      <c r="A52" s="154"/>
      <c r="B52" s="155"/>
      <c r="C52" s="155"/>
      <c r="D52" s="155"/>
      <c r="E52" s="155"/>
      <c r="F52" s="154"/>
      <c r="G52" s="154"/>
    </row>
    <row r="53" spans="1:7" x14ac:dyDescent="0.25">
      <c r="A53" s="154"/>
      <c r="B53" s="155"/>
      <c r="C53" s="155"/>
      <c r="D53" s="155"/>
      <c r="E53" s="155"/>
      <c r="F53" s="154"/>
      <c r="G53" s="154"/>
    </row>
    <row r="54" spans="1:7" x14ac:dyDescent="0.25">
      <c r="A54" s="154"/>
      <c r="B54" s="155"/>
      <c r="C54" s="155"/>
      <c r="D54" s="155"/>
      <c r="E54" s="155"/>
      <c r="F54" s="154"/>
      <c r="G54" s="154"/>
    </row>
    <row r="55" spans="1:7" x14ac:dyDescent="0.25">
      <c r="A55" s="154"/>
      <c r="B55" s="155"/>
      <c r="C55" s="155"/>
      <c r="D55" s="155"/>
      <c r="E55" s="155"/>
      <c r="F55" s="154"/>
      <c r="G55" s="154"/>
    </row>
    <row r="56" spans="1:7" x14ac:dyDescent="0.25">
      <c r="A56" s="154"/>
      <c r="B56" s="155"/>
      <c r="C56" s="155"/>
      <c r="D56" s="155"/>
      <c r="E56" s="155"/>
      <c r="F56" s="154"/>
      <c r="G56" s="154"/>
    </row>
    <row r="57" spans="1:7" x14ac:dyDescent="0.25">
      <c r="A57" s="154"/>
      <c r="B57" s="155"/>
      <c r="C57" s="155"/>
      <c r="D57" s="155"/>
      <c r="E57" s="155"/>
      <c r="F57" s="154"/>
      <c r="G57" s="154"/>
    </row>
    <row r="58" spans="1:7" x14ac:dyDescent="0.25">
      <c r="A58" s="154"/>
      <c r="B58" s="155"/>
      <c r="C58" s="155"/>
      <c r="D58" s="155"/>
      <c r="E58" s="155"/>
      <c r="F58" s="154"/>
      <c r="G58" s="154"/>
    </row>
    <row r="59" spans="1:7" x14ac:dyDescent="0.25">
      <c r="A59" s="154"/>
      <c r="B59" s="155"/>
      <c r="C59" s="155"/>
      <c r="D59" s="155"/>
      <c r="E59" s="155"/>
      <c r="F59" s="154"/>
      <c r="G59" s="154"/>
    </row>
    <row r="60" spans="1:7" x14ac:dyDescent="0.25">
      <c r="A60" s="154"/>
      <c r="B60" s="155"/>
      <c r="C60" s="155"/>
      <c r="D60" s="155"/>
      <c r="E60" s="155"/>
      <c r="F60" s="154"/>
      <c r="G60" s="154"/>
    </row>
    <row r="61" spans="1:7" x14ac:dyDescent="0.25">
      <c r="A61" s="154"/>
      <c r="B61" s="155"/>
      <c r="C61" s="155"/>
      <c r="D61" s="155"/>
      <c r="E61" s="155"/>
      <c r="F61" s="154"/>
      <c r="G61" s="154"/>
    </row>
    <row r="62" spans="1:7" x14ac:dyDescent="0.25">
      <c r="A62" s="154"/>
      <c r="B62" s="155"/>
      <c r="C62" s="155"/>
      <c r="D62" s="155"/>
      <c r="E62" s="155"/>
      <c r="F62" s="154"/>
      <c r="G62" s="154"/>
    </row>
    <row r="63" spans="1:7" x14ac:dyDescent="0.25">
      <c r="A63" s="154"/>
      <c r="B63" s="155"/>
      <c r="C63" s="155"/>
      <c r="D63" s="155"/>
      <c r="E63" s="155"/>
      <c r="F63" s="154"/>
      <c r="G63" s="154"/>
    </row>
    <row r="64" spans="1:7" x14ac:dyDescent="0.25">
      <c r="A64" s="154"/>
      <c r="B64" s="155"/>
      <c r="C64" s="155"/>
      <c r="D64" s="155"/>
      <c r="E64" s="155"/>
      <c r="F64" s="154"/>
      <c r="G64" s="154"/>
    </row>
    <row r="65" spans="1:7" x14ac:dyDescent="0.25">
      <c r="A65" s="154"/>
      <c r="B65" s="155"/>
      <c r="C65" s="155"/>
      <c r="D65" s="155"/>
      <c r="E65" s="155"/>
      <c r="F65" s="154"/>
      <c r="G65" s="154"/>
    </row>
    <row r="66" spans="1:7" x14ac:dyDescent="0.25">
      <c r="A66" s="154"/>
      <c r="B66" s="155"/>
      <c r="C66" s="155"/>
      <c r="D66" s="155"/>
      <c r="E66" s="155"/>
      <c r="F66" s="154"/>
      <c r="G66" s="154"/>
    </row>
    <row r="67" spans="1:7" x14ac:dyDescent="0.25">
      <c r="A67" s="154"/>
      <c r="B67" s="155"/>
      <c r="C67" s="155"/>
      <c r="D67" s="155"/>
      <c r="E67" s="155"/>
      <c r="F67" s="154"/>
      <c r="G67" s="154"/>
    </row>
    <row r="68" spans="1:7" x14ac:dyDescent="0.25">
      <c r="A68" s="154"/>
      <c r="B68" s="155"/>
      <c r="C68" s="155"/>
      <c r="D68" s="155"/>
      <c r="E68" s="155"/>
      <c r="F68" s="154"/>
      <c r="G68" s="154"/>
    </row>
    <row r="69" spans="1:7" x14ac:dyDescent="0.25">
      <c r="A69" s="154"/>
      <c r="B69" s="155"/>
      <c r="C69" s="155"/>
      <c r="D69" s="155"/>
      <c r="E69" s="155"/>
      <c r="F69" s="154"/>
      <c r="G69" s="154"/>
    </row>
    <row r="70" spans="1:7" x14ac:dyDescent="0.25">
      <c r="A70" s="154"/>
      <c r="B70" s="155"/>
      <c r="C70" s="155"/>
      <c r="D70" s="155"/>
      <c r="E70" s="155"/>
      <c r="F70" s="154"/>
      <c r="G70" s="154"/>
    </row>
    <row r="71" spans="1:7" x14ac:dyDescent="0.25">
      <c r="A71" s="154"/>
      <c r="B71" s="155"/>
      <c r="C71" s="155"/>
      <c r="D71" s="155"/>
      <c r="E71" s="155"/>
      <c r="F71" s="154"/>
      <c r="G71" s="154"/>
    </row>
    <row r="72" spans="1:7" x14ac:dyDescent="0.25">
      <c r="A72" s="154"/>
      <c r="B72" s="155"/>
      <c r="C72" s="155"/>
      <c r="D72" s="155"/>
      <c r="E72" s="155"/>
      <c r="F72" s="154"/>
      <c r="G72" s="154"/>
    </row>
    <row r="73" spans="1:7" x14ac:dyDescent="0.25">
      <c r="A73" s="154"/>
      <c r="B73" s="155"/>
      <c r="C73" s="155"/>
      <c r="D73" s="155"/>
      <c r="E73" s="155"/>
      <c r="F73" s="154"/>
      <c r="G73" s="154"/>
    </row>
    <row r="74" spans="1:7" x14ac:dyDescent="0.25">
      <c r="A74" s="154"/>
      <c r="B74" s="155"/>
      <c r="C74" s="155"/>
      <c r="D74" s="155"/>
      <c r="E74" s="155"/>
      <c r="F74" s="154"/>
      <c r="G74" s="154"/>
    </row>
    <row r="75" spans="1:7" x14ac:dyDescent="0.25">
      <c r="A75" s="154"/>
      <c r="B75" s="155"/>
      <c r="C75" s="155"/>
      <c r="D75" s="155"/>
      <c r="E75" s="155"/>
      <c r="F75" s="154"/>
      <c r="G75" s="154"/>
    </row>
    <row r="76" spans="1:7" x14ac:dyDescent="0.25">
      <c r="A76" s="154"/>
      <c r="B76" s="155"/>
      <c r="C76" s="155"/>
      <c r="D76" s="155"/>
      <c r="E76" s="155"/>
      <c r="F76" s="154"/>
      <c r="G76" s="154"/>
    </row>
    <row r="77" spans="1:7" x14ac:dyDescent="0.25">
      <c r="A77" s="154"/>
      <c r="B77" s="155"/>
      <c r="C77" s="155"/>
      <c r="D77" s="155"/>
      <c r="E77" s="155"/>
      <c r="F77" s="154"/>
      <c r="G77" s="154"/>
    </row>
    <row r="78" spans="1:7" x14ac:dyDescent="0.25">
      <c r="A78" s="154"/>
      <c r="B78" s="155"/>
      <c r="C78" s="155"/>
      <c r="D78" s="155"/>
      <c r="E78" s="155"/>
      <c r="F78" s="154"/>
      <c r="G78" s="154"/>
    </row>
    <row r="79" spans="1:7" x14ac:dyDescent="0.25">
      <c r="A79" s="154"/>
      <c r="B79" s="155"/>
      <c r="C79" s="155"/>
      <c r="D79" s="155"/>
      <c r="E79" s="155"/>
      <c r="F79" s="154"/>
      <c r="G79" s="154"/>
    </row>
    <row r="80" spans="1:7" x14ac:dyDescent="0.25">
      <c r="A80" s="154"/>
      <c r="B80" s="155"/>
      <c r="C80" s="155"/>
      <c r="D80" s="155"/>
      <c r="E80" s="155"/>
      <c r="F80" s="154"/>
      <c r="G80" s="154"/>
    </row>
    <row r="81" spans="1:7" x14ac:dyDescent="0.25">
      <c r="A81" s="154"/>
      <c r="B81" s="155"/>
      <c r="C81" s="155"/>
      <c r="D81" s="155"/>
      <c r="E81" s="155"/>
      <c r="F81" s="154"/>
      <c r="G81" s="154"/>
    </row>
    <row r="82" spans="1:7" x14ac:dyDescent="0.25">
      <c r="A82" s="154"/>
      <c r="B82" s="155"/>
      <c r="C82" s="155"/>
      <c r="D82" s="155"/>
      <c r="E82" s="155"/>
      <c r="F82" s="154"/>
      <c r="G82" s="154"/>
    </row>
    <row r="83" spans="1:7" x14ac:dyDescent="0.25">
      <c r="A83" s="154"/>
      <c r="B83" s="155"/>
      <c r="C83" s="155"/>
      <c r="D83" s="155"/>
      <c r="E83" s="155"/>
      <c r="F83" s="154"/>
      <c r="G83" s="154"/>
    </row>
    <row r="84" spans="1:7" x14ac:dyDescent="0.25">
      <c r="A84" s="154"/>
      <c r="B84" s="155"/>
      <c r="C84" s="155"/>
      <c r="D84" s="155"/>
      <c r="E84" s="155"/>
      <c r="F84" s="154"/>
      <c r="G84" s="154"/>
    </row>
    <row r="85" spans="1:7" x14ac:dyDescent="0.25">
      <c r="A85" s="154"/>
      <c r="B85" s="155"/>
      <c r="C85" s="155"/>
      <c r="D85" s="155"/>
      <c r="E85" s="155"/>
      <c r="F85" s="154"/>
      <c r="G85" s="154"/>
    </row>
    <row r="86" spans="1:7" x14ac:dyDescent="0.25">
      <c r="A86" s="154"/>
      <c r="B86" s="155"/>
      <c r="C86" s="155"/>
      <c r="D86" s="155"/>
      <c r="E86" s="155"/>
      <c r="F86" s="154"/>
      <c r="G86" s="154"/>
    </row>
    <row r="87" spans="1:7" x14ac:dyDescent="0.25">
      <c r="A87" s="154"/>
      <c r="B87" s="155"/>
      <c r="C87" s="155"/>
      <c r="D87" s="155"/>
      <c r="E87" s="155"/>
      <c r="F87" s="154"/>
      <c r="G87" s="154"/>
    </row>
    <row r="88" spans="1:7" x14ac:dyDescent="0.25">
      <c r="A88" s="154"/>
      <c r="B88" s="155"/>
      <c r="C88" s="155"/>
      <c r="D88" s="155"/>
      <c r="E88" s="155"/>
      <c r="F88" s="154"/>
      <c r="G88" s="154"/>
    </row>
    <row r="89" spans="1:7" x14ac:dyDescent="0.25">
      <c r="A89" s="154"/>
      <c r="B89" s="155"/>
      <c r="C89" s="155"/>
      <c r="D89" s="155"/>
      <c r="E89" s="155"/>
      <c r="F89" s="154"/>
      <c r="G89" s="154"/>
    </row>
    <row r="90" spans="1:7" x14ac:dyDescent="0.25">
      <c r="A90" s="154"/>
      <c r="B90" s="155"/>
      <c r="C90" s="155"/>
      <c r="D90" s="155"/>
      <c r="E90" s="155"/>
      <c r="F90" s="154"/>
      <c r="G90" s="154"/>
    </row>
    <row r="91" spans="1:7" x14ac:dyDescent="0.25">
      <c r="A91" s="154"/>
      <c r="B91" s="155"/>
      <c r="C91" s="155"/>
      <c r="D91" s="155"/>
      <c r="E91" s="155"/>
      <c r="F91" s="154"/>
      <c r="G91" s="154"/>
    </row>
    <row r="92" spans="1:7" x14ac:dyDescent="0.25">
      <c r="A92" s="154"/>
      <c r="B92" s="155"/>
      <c r="C92" s="155"/>
      <c r="D92" s="155"/>
      <c r="E92" s="155"/>
      <c r="F92" s="154"/>
      <c r="G92" s="154"/>
    </row>
    <row r="93" spans="1:7" x14ac:dyDescent="0.25">
      <c r="A93" s="154"/>
      <c r="B93" s="155"/>
      <c r="C93" s="155"/>
      <c r="D93" s="155"/>
      <c r="E93" s="155"/>
      <c r="F93" s="154"/>
      <c r="G93" s="154"/>
    </row>
    <row r="94" spans="1:7" x14ac:dyDescent="0.25">
      <c r="A94" s="154"/>
      <c r="B94" s="155"/>
      <c r="C94" s="155"/>
      <c r="D94" s="155"/>
      <c r="E94" s="155"/>
      <c r="F94" s="154"/>
      <c r="G94" s="154"/>
    </row>
    <row r="95" spans="1:7" x14ac:dyDescent="0.25">
      <c r="A95" s="154"/>
      <c r="B95" s="155"/>
      <c r="C95" s="155"/>
      <c r="D95" s="155"/>
      <c r="E95" s="155"/>
      <c r="F95" s="154"/>
      <c r="G95" s="154"/>
    </row>
    <row r="96" spans="1:7" x14ac:dyDescent="0.25">
      <c r="A96" s="154"/>
      <c r="B96" s="155"/>
      <c r="C96" s="155"/>
      <c r="D96" s="155"/>
      <c r="E96" s="155"/>
      <c r="F96" s="154"/>
      <c r="G96" s="154"/>
    </row>
    <row r="97" spans="1:7" x14ac:dyDescent="0.25">
      <c r="A97" s="154"/>
      <c r="B97" s="155"/>
      <c r="C97" s="155"/>
      <c r="D97" s="155"/>
      <c r="E97" s="155"/>
      <c r="F97" s="154"/>
      <c r="G97" s="154"/>
    </row>
    <row r="98" spans="1:7" x14ac:dyDescent="0.25">
      <c r="A98" s="154"/>
      <c r="B98" s="155"/>
      <c r="C98" s="155"/>
      <c r="D98" s="155"/>
      <c r="E98" s="155"/>
      <c r="F98" s="154"/>
      <c r="G98" s="154"/>
    </row>
    <row r="99" spans="1:7" x14ac:dyDescent="0.25">
      <c r="A99" s="154"/>
      <c r="B99" s="155"/>
      <c r="C99" s="155"/>
      <c r="D99" s="155"/>
      <c r="E99" s="155"/>
      <c r="F99" s="154"/>
      <c r="G99" s="154"/>
    </row>
    <row r="100" spans="1:7" x14ac:dyDescent="0.25">
      <c r="A100" s="154"/>
      <c r="B100" s="155"/>
      <c r="C100" s="155"/>
      <c r="D100" s="155"/>
      <c r="E100" s="155"/>
      <c r="F100" s="154"/>
      <c r="G100" s="154"/>
    </row>
    <row r="101" spans="1:7" x14ac:dyDescent="0.25">
      <c r="A101" s="154"/>
      <c r="B101" s="155"/>
      <c r="C101" s="155"/>
      <c r="D101" s="155"/>
      <c r="E101" s="155"/>
      <c r="F101" s="154"/>
      <c r="G101" s="154"/>
    </row>
    <row r="102" spans="1:7" x14ac:dyDescent="0.25">
      <c r="A102" s="154"/>
      <c r="B102" s="155"/>
      <c r="C102" s="155"/>
      <c r="D102" s="155"/>
      <c r="E102" s="155"/>
      <c r="F102" s="154"/>
      <c r="G102" s="154"/>
    </row>
    <row r="103" spans="1:7" x14ac:dyDescent="0.25">
      <c r="A103" s="154"/>
      <c r="B103" s="155"/>
      <c r="C103" s="155"/>
      <c r="D103" s="155"/>
      <c r="E103" s="155"/>
      <c r="F103" s="154"/>
      <c r="G103" s="154"/>
    </row>
    <row r="104" spans="1:7" x14ac:dyDescent="0.25">
      <c r="A104" s="154"/>
      <c r="B104" s="155"/>
      <c r="C104" s="155"/>
      <c r="D104" s="155"/>
      <c r="E104" s="155"/>
      <c r="F104" s="154"/>
      <c r="G104" s="154"/>
    </row>
    <row r="105" spans="1:7" x14ac:dyDescent="0.25">
      <c r="A105" s="154"/>
      <c r="B105" s="155"/>
      <c r="C105" s="155"/>
      <c r="D105" s="155"/>
      <c r="E105" s="155"/>
      <c r="F105" s="154"/>
      <c r="G105" s="154"/>
    </row>
    <row r="106" spans="1:7" x14ac:dyDescent="0.25">
      <c r="A106" s="154"/>
      <c r="B106" s="155"/>
      <c r="C106" s="155"/>
      <c r="D106" s="155"/>
      <c r="E106" s="155"/>
      <c r="F106" s="154"/>
      <c r="G106" s="154"/>
    </row>
    <row r="107" spans="1:7" x14ac:dyDescent="0.25">
      <c r="A107" s="154"/>
      <c r="B107" s="155"/>
      <c r="C107" s="155"/>
      <c r="D107" s="155"/>
      <c r="E107" s="155"/>
      <c r="F107" s="154"/>
      <c r="G107" s="154"/>
    </row>
    <row r="108" spans="1:7" x14ac:dyDescent="0.25">
      <c r="A108" s="154"/>
      <c r="B108" s="155"/>
      <c r="C108" s="155"/>
      <c r="D108" s="155"/>
      <c r="E108" s="155"/>
      <c r="F108" s="154"/>
      <c r="G108" s="154"/>
    </row>
    <row r="109" spans="1:7" x14ac:dyDescent="0.25">
      <c r="A109" s="154"/>
      <c r="B109" s="155"/>
      <c r="C109" s="155"/>
      <c r="D109" s="155"/>
      <c r="E109" s="155"/>
      <c r="F109" s="154"/>
      <c r="G109" s="154"/>
    </row>
    <row r="110" spans="1:7" x14ac:dyDescent="0.25">
      <c r="A110" s="154"/>
      <c r="B110" s="155"/>
      <c r="C110" s="155"/>
      <c r="D110" s="155"/>
      <c r="E110" s="155"/>
      <c r="F110" s="154"/>
      <c r="G110" s="154"/>
    </row>
    <row r="111" spans="1:7" x14ac:dyDescent="0.25">
      <c r="A111" s="154"/>
      <c r="B111" s="155"/>
      <c r="C111" s="155"/>
      <c r="D111" s="155"/>
      <c r="E111" s="155"/>
      <c r="F111" s="154"/>
      <c r="G111" s="154"/>
    </row>
    <row r="112" spans="1:7" x14ac:dyDescent="0.25">
      <c r="A112" s="154"/>
      <c r="B112" s="155"/>
      <c r="C112" s="155"/>
      <c r="D112" s="155"/>
      <c r="E112" s="155"/>
      <c r="F112" s="154"/>
      <c r="G112" s="154"/>
    </row>
    <row r="113" spans="1:7" x14ac:dyDescent="0.25">
      <c r="A113" s="154"/>
      <c r="B113" s="155"/>
      <c r="C113" s="155"/>
      <c r="D113" s="155"/>
      <c r="E113" s="155"/>
      <c r="F113" s="154"/>
      <c r="G113" s="154"/>
    </row>
    <row r="114" spans="1:7" x14ac:dyDescent="0.25">
      <c r="A114" s="154"/>
      <c r="B114" s="155"/>
      <c r="C114" s="155"/>
      <c r="D114" s="155"/>
      <c r="E114" s="155"/>
      <c r="F114" s="154"/>
      <c r="G114" s="154"/>
    </row>
    <row r="115" spans="1:7" x14ac:dyDescent="0.25">
      <c r="A115" s="154"/>
      <c r="B115" s="155"/>
      <c r="C115" s="155"/>
      <c r="D115" s="155"/>
      <c r="E115" s="155"/>
      <c r="F115" s="154"/>
      <c r="G115" s="154"/>
    </row>
    <row r="116" spans="1:7" x14ac:dyDescent="0.25">
      <c r="A116" s="154"/>
      <c r="B116" s="155"/>
      <c r="C116" s="155"/>
      <c r="D116" s="155"/>
      <c r="E116" s="155"/>
      <c r="F116" s="154"/>
      <c r="G116" s="154"/>
    </row>
    <row r="117" spans="1:7" x14ac:dyDescent="0.25">
      <c r="A117" s="154"/>
      <c r="B117" s="155"/>
      <c r="C117" s="155"/>
      <c r="D117" s="155"/>
      <c r="E117" s="155"/>
      <c r="F117" s="154"/>
      <c r="G117" s="154"/>
    </row>
    <row r="118" spans="1:7" x14ac:dyDescent="0.25">
      <c r="A118" s="154"/>
      <c r="B118" s="155"/>
      <c r="C118" s="155"/>
      <c r="D118" s="155"/>
      <c r="E118" s="155"/>
      <c r="F118" s="154"/>
      <c r="G118" s="154"/>
    </row>
    <row r="119" spans="1:7" x14ac:dyDescent="0.25">
      <c r="A119" s="154"/>
      <c r="B119" s="155"/>
      <c r="C119" s="155"/>
      <c r="D119" s="155"/>
      <c r="E119" s="155"/>
      <c r="F119" s="154"/>
      <c r="G119" s="154"/>
    </row>
    <row r="120" spans="1:7" x14ac:dyDescent="0.25">
      <c r="A120" s="154"/>
      <c r="B120" s="155"/>
      <c r="C120" s="155"/>
      <c r="D120" s="155"/>
      <c r="E120" s="155"/>
      <c r="F120" s="154"/>
      <c r="G120" s="154"/>
    </row>
    <row r="121" spans="1:7" x14ac:dyDescent="0.25">
      <c r="A121" s="154"/>
      <c r="B121" s="155"/>
      <c r="C121" s="155"/>
      <c r="D121" s="155"/>
      <c r="E121" s="155"/>
      <c r="F121" s="154"/>
      <c r="G121" s="154"/>
    </row>
    <row r="122" spans="1:7" x14ac:dyDescent="0.25">
      <c r="A122" s="154"/>
      <c r="B122" s="155"/>
      <c r="C122" s="155"/>
      <c r="D122" s="155"/>
      <c r="E122" s="155"/>
      <c r="F122" s="154"/>
      <c r="G122" s="154"/>
    </row>
    <row r="123" spans="1:7" x14ac:dyDescent="0.25">
      <c r="A123" s="154"/>
      <c r="B123" s="155"/>
      <c r="C123" s="155"/>
      <c r="D123" s="155"/>
      <c r="E123" s="155"/>
      <c r="F123" s="154"/>
      <c r="G123" s="154"/>
    </row>
    <row r="124" spans="1:7" x14ac:dyDescent="0.25">
      <c r="A124" s="154"/>
      <c r="B124" s="155"/>
      <c r="C124" s="155"/>
      <c r="D124" s="155"/>
      <c r="E124" s="155"/>
      <c r="F124" s="154"/>
      <c r="G124" s="154"/>
    </row>
    <row r="125" spans="1:7" x14ac:dyDescent="0.25">
      <c r="A125" s="154"/>
      <c r="B125" s="155"/>
      <c r="C125" s="155"/>
      <c r="D125" s="155"/>
      <c r="E125" s="155"/>
      <c r="F125" s="154"/>
      <c r="G125" s="154"/>
    </row>
    <row r="126" spans="1:7" x14ac:dyDescent="0.25">
      <c r="A126" s="154"/>
      <c r="B126" s="155"/>
      <c r="C126" s="155"/>
      <c r="D126" s="155"/>
      <c r="E126" s="155"/>
      <c r="F126" s="154"/>
      <c r="G126" s="154"/>
    </row>
    <row r="127" spans="1:7" x14ac:dyDescent="0.25">
      <c r="A127" s="154"/>
      <c r="B127" s="155"/>
      <c r="C127" s="155"/>
      <c r="D127" s="155"/>
      <c r="E127" s="155"/>
      <c r="F127" s="154"/>
      <c r="G127" s="154"/>
    </row>
    <row r="128" spans="1:7" x14ac:dyDescent="0.25">
      <c r="A128" s="154"/>
      <c r="B128" s="155"/>
      <c r="C128" s="155"/>
      <c r="D128" s="155"/>
      <c r="E128" s="155"/>
      <c r="F128" s="154"/>
      <c r="G128" s="154"/>
    </row>
    <row r="129" spans="1:7" x14ac:dyDescent="0.25">
      <c r="A129" s="154"/>
      <c r="B129" s="155"/>
      <c r="C129" s="155"/>
      <c r="D129" s="155"/>
      <c r="E129" s="155"/>
      <c r="F129" s="154"/>
      <c r="G129" s="154"/>
    </row>
    <row r="130" spans="1:7" x14ac:dyDescent="0.25">
      <c r="A130" s="154"/>
      <c r="B130" s="155"/>
      <c r="C130" s="155"/>
      <c r="D130" s="155"/>
      <c r="E130" s="155"/>
      <c r="F130" s="154"/>
      <c r="G130" s="154"/>
    </row>
    <row r="131" spans="1:7" x14ac:dyDescent="0.25">
      <c r="A131" s="154"/>
      <c r="B131" s="155"/>
      <c r="C131" s="155"/>
      <c r="D131" s="155"/>
      <c r="E131" s="155"/>
      <c r="F131" s="154"/>
      <c r="G131" s="154"/>
    </row>
    <row r="132" spans="1:7" x14ac:dyDescent="0.25">
      <c r="A132" s="154"/>
      <c r="B132" s="155"/>
      <c r="C132" s="155"/>
      <c r="D132" s="155"/>
      <c r="E132" s="155"/>
      <c r="F132" s="154"/>
      <c r="G132" s="154"/>
    </row>
    <row r="133" spans="1:7" x14ac:dyDescent="0.25">
      <c r="A133" s="154"/>
      <c r="B133" s="155"/>
      <c r="C133" s="155"/>
      <c r="D133" s="155"/>
      <c r="E133" s="155"/>
      <c r="F133" s="154"/>
      <c r="G133" s="154"/>
    </row>
    <row r="134" spans="1:7" x14ac:dyDescent="0.25">
      <c r="A134" s="154"/>
      <c r="B134" s="155"/>
      <c r="C134" s="155"/>
      <c r="D134" s="155"/>
      <c r="E134" s="155"/>
      <c r="F134" s="154"/>
      <c r="G134" s="154"/>
    </row>
    <row r="135" spans="1:7" x14ac:dyDescent="0.25">
      <c r="A135" s="154"/>
      <c r="B135" s="155"/>
      <c r="C135" s="155"/>
      <c r="D135" s="155"/>
      <c r="E135" s="155"/>
      <c r="F135" s="154"/>
      <c r="G135" s="154"/>
    </row>
    <row r="136" spans="1:7" x14ac:dyDescent="0.25">
      <c r="A136" s="154"/>
      <c r="B136" s="155"/>
      <c r="C136" s="155"/>
      <c r="D136" s="155"/>
      <c r="E136" s="155"/>
      <c r="F136" s="154"/>
      <c r="G136" s="154"/>
    </row>
    <row r="137" spans="1:7" x14ac:dyDescent="0.25">
      <c r="A137" s="154"/>
      <c r="B137" s="155"/>
      <c r="C137" s="155"/>
      <c r="D137" s="155"/>
      <c r="E137" s="155"/>
      <c r="F137" s="154"/>
      <c r="G137" s="154"/>
    </row>
    <row r="138" spans="1:7" x14ac:dyDescent="0.25">
      <c r="A138" s="154"/>
      <c r="B138" s="155"/>
      <c r="C138" s="155"/>
      <c r="D138" s="155"/>
      <c r="E138" s="155"/>
      <c r="F138" s="154"/>
      <c r="G138" s="154"/>
    </row>
    <row r="139" spans="1:7" x14ac:dyDescent="0.25">
      <c r="A139" s="154"/>
      <c r="B139" s="155"/>
      <c r="C139" s="155"/>
      <c r="D139" s="155"/>
      <c r="E139" s="155"/>
      <c r="F139" s="154"/>
      <c r="G139" s="154"/>
    </row>
    <row r="140" spans="1:7" x14ac:dyDescent="0.25">
      <c r="A140" s="154"/>
      <c r="B140" s="155"/>
      <c r="C140" s="155"/>
      <c r="D140" s="155"/>
      <c r="E140" s="155"/>
      <c r="F140" s="154"/>
      <c r="G140" s="154"/>
    </row>
    <row r="141" spans="1:7" x14ac:dyDescent="0.25">
      <c r="A141" s="154"/>
      <c r="B141" s="155"/>
      <c r="C141" s="155"/>
      <c r="D141" s="155"/>
      <c r="E141" s="155"/>
      <c r="F141" s="154"/>
      <c r="G141" s="154"/>
    </row>
    <row r="142" spans="1:7" x14ac:dyDescent="0.25">
      <c r="A142" s="154"/>
      <c r="B142" s="155"/>
      <c r="C142" s="155"/>
      <c r="D142" s="155"/>
      <c r="E142" s="155"/>
      <c r="F142" s="154"/>
      <c r="G142" s="154"/>
    </row>
    <row r="143" spans="1:7" x14ac:dyDescent="0.25">
      <c r="A143" s="154"/>
      <c r="B143" s="155"/>
      <c r="C143" s="155"/>
      <c r="D143" s="155"/>
      <c r="E143" s="155"/>
      <c r="F143" s="154"/>
      <c r="G143" s="154"/>
    </row>
    <row r="144" spans="1:7" x14ac:dyDescent="0.25">
      <c r="A144" s="154"/>
      <c r="B144" s="155"/>
      <c r="C144" s="155"/>
      <c r="D144" s="155"/>
      <c r="E144" s="155"/>
      <c r="F144" s="154"/>
      <c r="G144" s="154"/>
    </row>
    <row r="145" spans="1:7" x14ac:dyDescent="0.25">
      <c r="A145" s="154"/>
      <c r="B145" s="155"/>
      <c r="C145" s="155"/>
      <c r="D145" s="155"/>
      <c r="E145" s="155"/>
      <c r="F145" s="154"/>
      <c r="G145" s="154"/>
    </row>
    <row r="146" spans="1:7" x14ac:dyDescent="0.25">
      <c r="A146" s="154"/>
      <c r="B146" s="155"/>
      <c r="C146" s="155"/>
      <c r="D146" s="155"/>
      <c r="E146" s="155"/>
      <c r="F146" s="154"/>
      <c r="G146" s="154"/>
    </row>
    <row r="147" spans="1:7" x14ac:dyDescent="0.25">
      <c r="A147" s="154"/>
      <c r="B147" s="155"/>
      <c r="C147" s="155"/>
      <c r="D147" s="155"/>
      <c r="E147" s="155"/>
      <c r="F147" s="154"/>
      <c r="G147" s="154"/>
    </row>
  </sheetData>
  <autoFilter ref="A7:K27"/>
  <mergeCells count="25">
    <mergeCell ref="A25:A27"/>
    <mergeCell ref="B25:B27"/>
    <mergeCell ref="C25:C27"/>
    <mergeCell ref="D25:D27"/>
    <mergeCell ref="B15:B17"/>
    <mergeCell ref="A15:A17"/>
    <mergeCell ref="C15:C17"/>
    <mergeCell ref="D15:D17"/>
    <mergeCell ref="B19:B22"/>
    <mergeCell ref="C19:C22"/>
    <mergeCell ref="D19:D22"/>
    <mergeCell ref="A19:A22"/>
    <mergeCell ref="A13:A14"/>
    <mergeCell ref="C13:C14"/>
    <mergeCell ref="D13:D14"/>
    <mergeCell ref="A2:G2"/>
    <mergeCell ref="B4:B6"/>
    <mergeCell ref="A4:A6"/>
    <mergeCell ref="A11:A12"/>
    <mergeCell ref="C4:C6"/>
    <mergeCell ref="D4:D6"/>
    <mergeCell ref="E4:G4"/>
    <mergeCell ref="E5:E6"/>
    <mergeCell ref="F5:G5"/>
    <mergeCell ref="B11:B12"/>
  </mergeCells>
  <pageMargins left="0.70866141732283472" right="0.70866141732283472" top="0.74803149606299213" bottom="0.55118110236220474" header="0" footer="0"/>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7"/>
  <sheetViews>
    <sheetView tabSelected="1" topLeftCell="A211" workbookViewId="0">
      <selection activeCell="A2" sqref="A2:O227"/>
    </sheetView>
  </sheetViews>
  <sheetFormatPr defaultRowHeight="15" x14ac:dyDescent="0.25"/>
  <sheetData>
    <row r="2" spans="1:15" x14ac:dyDescent="0.25">
      <c r="A2" s="308" t="s">
        <v>647</v>
      </c>
      <c r="B2" s="309"/>
      <c r="C2" s="309"/>
      <c r="D2" s="309"/>
      <c r="E2" s="309"/>
      <c r="F2" s="309"/>
      <c r="G2" s="309"/>
      <c r="H2" s="309"/>
      <c r="I2" s="309"/>
      <c r="J2" s="309"/>
      <c r="K2" s="309"/>
      <c r="L2" s="309"/>
      <c r="M2" s="309"/>
      <c r="N2" s="309"/>
      <c r="O2" s="309"/>
    </row>
    <row r="3" spans="1:15" x14ac:dyDescent="0.25">
      <c r="A3" s="309"/>
      <c r="B3" s="309"/>
      <c r="C3" s="309"/>
      <c r="D3" s="309"/>
      <c r="E3" s="309"/>
      <c r="F3" s="309"/>
      <c r="G3" s="309"/>
      <c r="H3" s="309"/>
      <c r="I3" s="309"/>
      <c r="J3" s="309"/>
      <c r="K3" s="309"/>
      <c r="L3" s="309"/>
      <c r="M3" s="309"/>
      <c r="N3" s="309"/>
      <c r="O3" s="309"/>
    </row>
    <row r="4" spans="1:15" x14ac:dyDescent="0.25">
      <c r="A4" s="309"/>
      <c r="B4" s="309"/>
      <c r="C4" s="309"/>
      <c r="D4" s="309"/>
      <c r="E4" s="309"/>
      <c r="F4" s="309"/>
      <c r="G4" s="309"/>
      <c r="H4" s="309"/>
      <c r="I4" s="309"/>
      <c r="J4" s="309"/>
      <c r="K4" s="309"/>
      <c r="L4" s="309"/>
      <c r="M4" s="309"/>
      <c r="N4" s="309"/>
      <c r="O4" s="309"/>
    </row>
    <row r="5" spans="1:15" x14ac:dyDescent="0.25">
      <c r="A5" s="309"/>
      <c r="B5" s="309"/>
      <c r="C5" s="309"/>
      <c r="D5" s="309"/>
      <c r="E5" s="309"/>
      <c r="F5" s="309"/>
      <c r="G5" s="309"/>
      <c r="H5" s="309"/>
      <c r="I5" s="309"/>
      <c r="J5" s="309"/>
      <c r="K5" s="309"/>
      <c r="L5" s="309"/>
      <c r="M5" s="309"/>
      <c r="N5" s="309"/>
      <c r="O5" s="309"/>
    </row>
    <row r="6" spans="1:15" x14ac:dyDescent="0.25">
      <c r="A6" s="309"/>
      <c r="B6" s="309"/>
      <c r="C6" s="309"/>
      <c r="D6" s="309"/>
      <c r="E6" s="309"/>
      <c r="F6" s="309"/>
      <c r="G6" s="309"/>
      <c r="H6" s="309"/>
      <c r="I6" s="309"/>
      <c r="J6" s="309"/>
      <c r="K6" s="309"/>
      <c r="L6" s="309"/>
      <c r="M6" s="309"/>
      <c r="N6" s="309"/>
      <c r="O6" s="309"/>
    </row>
    <row r="7" spans="1:15" x14ac:dyDescent="0.25">
      <c r="A7" s="309"/>
      <c r="B7" s="309"/>
      <c r="C7" s="309"/>
      <c r="D7" s="309"/>
      <c r="E7" s="309"/>
      <c r="F7" s="309"/>
      <c r="G7" s="309"/>
      <c r="H7" s="309"/>
      <c r="I7" s="309"/>
      <c r="J7" s="309"/>
      <c r="K7" s="309"/>
      <c r="L7" s="309"/>
      <c r="M7" s="309"/>
      <c r="N7" s="309"/>
      <c r="O7" s="309"/>
    </row>
    <row r="8" spans="1:15" x14ac:dyDescent="0.25">
      <c r="A8" s="309"/>
      <c r="B8" s="309"/>
      <c r="C8" s="309"/>
      <c r="D8" s="309"/>
      <c r="E8" s="309"/>
      <c r="F8" s="309"/>
      <c r="G8" s="309"/>
      <c r="H8" s="309"/>
      <c r="I8" s="309"/>
      <c r="J8" s="309"/>
      <c r="K8" s="309"/>
      <c r="L8" s="309"/>
      <c r="M8" s="309"/>
      <c r="N8" s="309"/>
      <c r="O8" s="309"/>
    </row>
    <row r="9" spans="1:15" x14ac:dyDescent="0.25">
      <c r="A9" s="309"/>
      <c r="B9" s="309"/>
      <c r="C9" s="309"/>
      <c r="D9" s="309"/>
      <c r="E9" s="309"/>
      <c r="F9" s="309"/>
      <c r="G9" s="309"/>
      <c r="H9" s="309"/>
      <c r="I9" s="309"/>
      <c r="J9" s="309"/>
      <c r="K9" s="309"/>
      <c r="L9" s="309"/>
      <c r="M9" s="309"/>
      <c r="N9" s="309"/>
      <c r="O9" s="309"/>
    </row>
    <row r="10" spans="1:15" x14ac:dyDescent="0.25">
      <c r="A10" s="309"/>
      <c r="B10" s="309"/>
      <c r="C10" s="309"/>
      <c r="D10" s="309"/>
      <c r="E10" s="309"/>
      <c r="F10" s="309"/>
      <c r="G10" s="309"/>
      <c r="H10" s="309"/>
      <c r="I10" s="309"/>
      <c r="J10" s="309"/>
      <c r="K10" s="309"/>
      <c r="L10" s="309"/>
      <c r="M10" s="309"/>
      <c r="N10" s="309"/>
      <c r="O10" s="309"/>
    </row>
    <row r="11" spans="1:15" x14ac:dyDescent="0.25">
      <c r="A11" s="309"/>
      <c r="B11" s="309"/>
      <c r="C11" s="309"/>
      <c r="D11" s="309"/>
      <c r="E11" s="309"/>
      <c r="F11" s="309"/>
      <c r="G11" s="309"/>
      <c r="H11" s="309"/>
      <c r="I11" s="309"/>
      <c r="J11" s="309"/>
      <c r="K11" s="309"/>
      <c r="L11" s="309"/>
      <c r="M11" s="309"/>
      <c r="N11" s="309"/>
      <c r="O11" s="309"/>
    </row>
    <row r="12" spans="1:15" x14ac:dyDescent="0.25">
      <c r="A12" s="309"/>
      <c r="B12" s="309"/>
      <c r="C12" s="309"/>
      <c r="D12" s="309"/>
      <c r="E12" s="309"/>
      <c r="F12" s="309"/>
      <c r="G12" s="309"/>
      <c r="H12" s="309"/>
      <c r="I12" s="309"/>
      <c r="J12" s="309"/>
      <c r="K12" s="309"/>
      <c r="L12" s="309"/>
      <c r="M12" s="309"/>
      <c r="N12" s="309"/>
      <c r="O12" s="309"/>
    </row>
    <row r="13" spans="1:15" x14ac:dyDescent="0.25">
      <c r="A13" s="309"/>
      <c r="B13" s="309"/>
      <c r="C13" s="309"/>
      <c r="D13" s="309"/>
      <c r="E13" s="309"/>
      <c r="F13" s="309"/>
      <c r="G13" s="309"/>
      <c r="H13" s="309"/>
      <c r="I13" s="309"/>
      <c r="J13" s="309"/>
      <c r="K13" s="309"/>
      <c r="L13" s="309"/>
      <c r="M13" s="309"/>
      <c r="N13" s="309"/>
      <c r="O13" s="309"/>
    </row>
    <row r="14" spans="1:15" x14ac:dyDescent="0.25">
      <c r="A14" s="309"/>
      <c r="B14" s="309"/>
      <c r="C14" s="309"/>
      <c r="D14" s="309"/>
      <c r="E14" s="309"/>
      <c r="F14" s="309"/>
      <c r="G14" s="309"/>
      <c r="H14" s="309"/>
      <c r="I14" s="309"/>
      <c r="J14" s="309"/>
      <c r="K14" s="309"/>
      <c r="L14" s="309"/>
      <c r="M14" s="309"/>
      <c r="N14" s="309"/>
      <c r="O14" s="309"/>
    </row>
    <row r="15" spans="1:15" x14ac:dyDescent="0.25">
      <c r="A15" s="309"/>
      <c r="B15" s="309"/>
      <c r="C15" s="309"/>
      <c r="D15" s="309"/>
      <c r="E15" s="309"/>
      <c r="F15" s="309"/>
      <c r="G15" s="309"/>
      <c r="H15" s="309"/>
      <c r="I15" s="309"/>
      <c r="J15" s="309"/>
      <c r="K15" s="309"/>
      <c r="L15" s="309"/>
      <c r="M15" s="309"/>
      <c r="N15" s="309"/>
      <c r="O15" s="309"/>
    </row>
    <row r="16" spans="1:15" x14ac:dyDescent="0.25">
      <c r="A16" s="309"/>
      <c r="B16" s="309"/>
      <c r="C16" s="309"/>
      <c r="D16" s="309"/>
      <c r="E16" s="309"/>
      <c r="F16" s="309"/>
      <c r="G16" s="309"/>
      <c r="H16" s="309"/>
      <c r="I16" s="309"/>
      <c r="J16" s="309"/>
      <c r="K16" s="309"/>
      <c r="L16" s="309"/>
      <c r="M16" s="309"/>
      <c r="N16" s="309"/>
      <c r="O16" s="309"/>
    </row>
    <row r="17" spans="1:15" x14ac:dyDescent="0.25">
      <c r="A17" s="309"/>
      <c r="B17" s="309"/>
      <c r="C17" s="309"/>
      <c r="D17" s="309"/>
      <c r="E17" s="309"/>
      <c r="F17" s="309"/>
      <c r="G17" s="309"/>
      <c r="H17" s="309"/>
      <c r="I17" s="309"/>
      <c r="J17" s="309"/>
      <c r="K17" s="309"/>
      <c r="L17" s="309"/>
      <c r="M17" s="309"/>
      <c r="N17" s="309"/>
      <c r="O17" s="309"/>
    </row>
    <row r="18" spans="1:15" x14ac:dyDescent="0.25">
      <c r="A18" s="309"/>
      <c r="B18" s="309"/>
      <c r="C18" s="309"/>
      <c r="D18" s="309"/>
      <c r="E18" s="309"/>
      <c r="F18" s="309"/>
      <c r="G18" s="309"/>
      <c r="H18" s="309"/>
      <c r="I18" s="309"/>
      <c r="J18" s="309"/>
      <c r="K18" s="309"/>
      <c r="L18" s="309"/>
      <c r="M18" s="309"/>
      <c r="N18" s="309"/>
      <c r="O18" s="309"/>
    </row>
    <row r="19" spans="1:15" x14ac:dyDescent="0.25">
      <c r="A19" s="309"/>
      <c r="B19" s="309"/>
      <c r="C19" s="309"/>
      <c r="D19" s="309"/>
      <c r="E19" s="309"/>
      <c r="F19" s="309"/>
      <c r="G19" s="309"/>
      <c r="H19" s="309"/>
      <c r="I19" s="309"/>
      <c r="J19" s="309"/>
      <c r="K19" s="309"/>
      <c r="L19" s="309"/>
      <c r="M19" s="309"/>
      <c r="N19" s="309"/>
      <c r="O19" s="309"/>
    </row>
    <row r="20" spans="1:15" x14ac:dyDescent="0.25">
      <c r="A20" s="309"/>
      <c r="B20" s="309"/>
      <c r="C20" s="309"/>
      <c r="D20" s="309"/>
      <c r="E20" s="309"/>
      <c r="F20" s="309"/>
      <c r="G20" s="309"/>
      <c r="H20" s="309"/>
      <c r="I20" s="309"/>
      <c r="J20" s="309"/>
      <c r="K20" s="309"/>
      <c r="L20" s="309"/>
      <c r="M20" s="309"/>
      <c r="N20" s="309"/>
      <c r="O20" s="309"/>
    </row>
    <row r="21" spans="1:15" x14ac:dyDescent="0.25">
      <c r="A21" s="309"/>
      <c r="B21" s="309"/>
      <c r="C21" s="309"/>
      <c r="D21" s="309"/>
      <c r="E21" s="309"/>
      <c r="F21" s="309"/>
      <c r="G21" s="309"/>
      <c r="H21" s="309"/>
      <c r="I21" s="309"/>
      <c r="J21" s="309"/>
      <c r="K21" s="309"/>
      <c r="L21" s="309"/>
      <c r="M21" s="309"/>
      <c r="N21" s="309"/>
      <c r="O21" s="309"/>
    </row>
    <row r="22" spans="1:15" x14ac:dyDescent="0.25">
      <c r="A22" s="309"/>
      <c r="B22" s="309"/>
      <c r="C22" s="309"/>
      <c r="D22" s="309"/>
      <c r="E22" s="309"/>
      <c r="F22" s="309"/>
      <c r="G22" s="309"/>
      <c r="H22" s="309"/>
      <c r="I22" s="309"/>
      <c r="J22" s="309"/>
      <c r="K22" s="309"/>
      <c r="L22" s="309"/>
      <c r="M22" s="309"/>
      <c r="N22" s="309"/>
      <c r="O22" s="309"/>
    </row>
    <row r="23" spans="1:15" x14ac:dyDescent="0.25">
      <c r="A23" s="309"/>
      <c r="B23" s="309"/>
      <c r="C23" s="309"/>
      <c r="D23" s="309"/>
      <c r="E23" s="309"/>
      <c r="F23" s="309"/>
      <c r="G23" s="309"/>
      <c r="H23" s="309"/>
      <c r="I23" s="309"/>
      <c r="J23" s="309"/>
      <c r="K23" s="309"/>
      <c r="L23" s="309"/>
      <c r="M23" s="309"/>
      <c r="N23" s="309"/>
      <c r="O23" s="309"/>
    </row>
    <row r="24" spans="1:15" x14ac:dyDescent="0.25">
      <c r="A24" s="309"/>
      <c r="B24" s="309"/>
      <c r="C24" s="309"/>
      <c r="D24" s="309"/>
      <c r="E24" s="309"/>
      <c r="F24" s="309"/>
      <c r="G24" s="309"/>
      <c r="H24" s="309"/>
      <c r="I24" s="309"/>
      <c r="J24" s="309"/>
      <c r="K24" s="309"/>
      <c r="L24" s="309"/>
      <c r="M24" s="309"/>
      <c r="N24" s="309"/>
      <c r="O24" s="309"/>
    </row>
    <row r="25" spans="1:15" x14ac:dyDescent="0.25">
      <c r="A25" s="309"/>
      <c r="B25" s="309"/>
      <c r="C25" s="309"/>
      <c r="D25" s="309"/>
      <c r="E25" s="309"/>
      <c r="F25" s="309"/>
      <c r="G25" s="309"/>
      <c r="H25" s="309"/>
      <c r="I25" s="309"/>
      <c r="J25" s="309"/>
      <c r="K25" s="309"/>
      <c r="L25" s="309"/>
      <c r="M25" s="309"/>
      <c r="N25" s="309"/>
      <c r="O25" s="309"/>
    </row>
    <row r="26" spans="1:15" x14ac:dyDescent="0.25">
      <c r="A26" s="309"/>
      <c r="B26" s="309"/>
      <c r="C26" s="309"/>
      <c r="D26" s="309"/>
      <c r="E26" s="309"/>
      <c r="F26" s="309"/>
      <c r="G26" s="309"/>
      <c r="H26" s="309"/>
      <c r="I26" s="309"/>
      <c r="J26" s="309"/>
      <c r="K26" s="309"/>
      <c r="L26" s="309"/>
      <c r="M26" s="309"/>
      <c r="N26" s="309"/>
      <c r="O26" s="309"/>
    </row>
    <row r="27" spans="1:15" x14ac:dyDescent="0.25">
      <c r="A27" s="309"/>
      <c r="B27" s="309"/>
      <c r="C27" s="309"/>
      <c r="D27" s="309"/>
      <c r="E27" s="309"/>
      <c r="F27" s="309"/>
      <c r="G27" s="309"/>
      <c r="H27" s="309"/>
      <c r="I27" s="309"/>
      <c r="J27" s="309"/>
      <c r="K27" s="309"/>
      <c r="L27" s="309"/>
      <c r="M27" s="309"/>
      <c r="N27" s="309"/>
      <c r="O27" s="309"/>
    </row>
    <row r="28" spans="1:15" x14ac:dyDescent="0.25">
      <c r="A28" s="309"/>
      <c r="B28" s="309"/>
      <c r="C28" s="309"/>
      <c r="D28" s="309"/>
      <c r="E28" s="309"/>
      <c r="F28" s="309"/>
      <c r="G28" s="309"/>
      <c r="H28" s="309"/>
      <c r="I28" s="309"/>
      <c r="J28" s="309"/>
      <c r="K28" s="309"/>
      <c r="L28" s="309"/>
      <c r="M28" s="309"/>
      <c r="N28" s="309"/>
      <c r="O28" s="309"/>
    </row>
    <row r="29" spans="1:15" x14ac:dyDescent="0.25">
      <c r="A29" s="309"/>
      <c r="B29" s="309"/>
      <c r="C29" s="309"/>
      <c r="D29" s="309"/>
      <c r="E29" s="309"/>
      <c r="F29" s="309"/>
      <c r="G29" s="309"/>
      <c r="H29" s="309"/>
      <c r="I29" s="309"/>
      <c r="J29" s="309"/>
      <c r="K29" s="309"/>
      <c r="L29" s="309"/>
      <c r="M29" s="309"/>
      <c r="N29" s="309"/>
      <c r="O29" s="309"/>
    </row>
    <row r="30" spans="1:15" x14ac:dyDescent="0.25">
      <c r="A30" s="309"/>
      <c r="B30" s="309"/>
      <c r="C30" s="309"/>
      <c r="D30" s="309"/>
      <c r="E30" s="309"/>
      <c r="F30" s="309"/>
      <c r="G30" s="309"/>
      <c r="H30" s="309"/>
      <c r="I30" s="309"/>
      <c r="J30" s="309"/>
      <c r="K30" s="309"/>
      <c r="L30" s="309"/>
      <c r="M30" s="309"/>
      <c r="N30" s="309"/>
      <c r="O30" s="309"/>
    </row>
    <row r="31" spans="1:15" x14ac:dyDescent="0.25">
      <c r="A31" s="309"/>
      <c r="B31" s="309"/>
      <c r="C31" s="309"/>
      <c r="D31" s="309"/>
      <c r="E31" s="309"/>
      <c r="F31" s="309"/>
      <c r="G31" s="309"/>
      <c r="H31" s="309"/>
      <c r="I31" s="309"/>
      <c r="J31" s="309"/>
      <c r="K31" s="309"/>
      <c r="L31" s="309"/>
      <c r="M31" s="309"/>
      <c r="N31" s="309"/>
      <c r="O31" s="309"/>
    </row>
    <row r="32" spans="1:15" x14ac:dyDescent="0.25">
      <c r="A32" s="309"/>
      <c r="B32" s="309"/>
      <c r="C32" s="309"/>
      <c r="D32" s="309"/>
      <c r="E32" s="309"/>
      <c r="F32" s="309"/>
      <c r="G32" s="309"/>
      <c r="H32" s="309"/>
      <c r="I32" s="309"/>
      <c r="J32" s="309"/>
      <c r="K32" s="309"/>
      <c r="L32" s="309"/>
      <c r="M32" s="309"/>
      <c r="N32" s="309"/>
      <c r="O32" s="309"/>
    </row>
    <row r="33" spans="1:15" x14ac:dyDescent="0.25">
      <c r="A33" s="309"/>
      <c r="B33" s="309"/>
      <c r="C33" s="309"/>
      <c r="D33" s="309"/>
      <c r="E33" s="309"/>
      <c r="F33" s="309"/>
      <c r="G33" s="309"/>
      <c r="H33" s="309"/>
      <c r="I33" s="309"/>
      <c r="J33" s="309"/>
      <c r="K33" s="309"/>
      <c r="L33" s="309"/>
      <c r="M33" s="309"/>
      <c r="N33" s="309"/>
      <c r="O33" s="309"/>
    </row>
    <row r="34" spans="1:15" x14ac:dyDescent="0.25">
      <c r="A34" s="309"/>
      <c r="B34" s="309"/>
      <c r="C34" s="309"/>
      <c r="D34" s="309"/>
      <c r="E34" s="309"/>
      <c r="F34" s="309"/>
      <c r="G34" s="309"/>
      <c r="H34" s="309"/>
      <c r="I34" s="309"/>
      <c r="J34" s="309"/>
      <c r="K34" s="309"/>
      <c r="L34" s="309"/>
      <c r="M34" s="309"/>
      <c r="N34" s="309"/>
      <c r="O34" s="309"/>
    </row>
    <row r="35" spans="1:15" x14ac:dyDescent="0.25">
      <c r="A35" s="309"/>
      <c r="B35" s="309"/>
      <c r="C35" s="309"/>
      <c r="D35" s="309"/>
      <c r="E35" s="309"/>
      <c r="F35" s="309"/>
      <c r="G35" s="309"/>
      <c r="H35" s="309"/>
      <c r="I35" s="309"/>
      <c r="J35" s="309"/>
      <c r="K35" s="309"/>
      <c r="L35" s="309"/>
      <c r="M35" s="309"/>
      <c r="N35" s="309"/>
      <c r="O35" s="309"/>
    </row>
    <row r="36" spans="1:15" x14ac:dyDescent="0.25">
      <c r="A36" s="309"/>
      <c r="B36" s="309"/>
      <c r="C36" s="309"/>
      <c r="D36" s="309"/>
      <c r="E36" s="309"/>
      <c r="F36" s="309"/>
      <c r="G36" s="309"/>
      <c r="H36" s="309"/>
      <c r="I36" s="309"/>
      <c r="J36" s="309"/>
      <c r="K36" s="309"/>
      <c r="L36" s="309"/>
      <c r="M36" s="309"/>
      <c r="N36" s="309"/>
      <c r="O36" s="309"/>
    </row>
    <row r="37" spans="1:15" x14ac:dyDescent="0.25">
      <c r="A37" s="309"/>
      <c r="B37" s="309"/>
      <c r="C37" s="309"/>
      <c r="D37" s="309"/>
      <c r="E37" s="309"/>
      <c r="F37" s="309"/>
      <c r="G37" s="309"/>
      <c r="H37" s="309"/>
      <c r="I37" s="309"/>
      <c r="J37" s="309"/>
      <c r="K37" s="309"/>
      <c r="L37" s="309"/>
      <c r="M37" s="309"/>
      <c r="N37" s="309"/>
      <c r="O37" s="309"/>
    </row>
    <row r="38" spans="1:15" x14ac:dyDescent="0.25">
      <c r="A38" s="309"/>
      <c r="B38" s="309"/>
      <c r="C38" s="309"/>
      <c r="D38" s="309"/>
      <c r="E38" s="309"/>
      <c r="F38" s="309"/>
      <c r="G38" s="309"/>
      <c r="H38" s="309"/>
      <c r="I38" s="309"/>
      <c r="J38" s="309"/>
      <c r="K38" s="309"/>
      <c r="L38" s="309"/>
      <c r="M38" s="309"/>
      <c r="N38" s="309"/>
      <c r="O38" s="309"/>
    </row>
    <row r="39" spans="1:15" x14ac:dyDescent="0.25">
      <c r="A39" s="309"/>
      <c r="B39" s="309"/>
      <c r="C39" s="309"/>
      <c r="D39" s="309"/>
      <c r="E39" s="309"/>
      <c r="F39" s="309"/>
      <c r="G39" s="309"/>
      <c r="H39" s="309"/>
      <c r="I39" s="309"/>
      <c r="J39" s="309"/>
      <c r="K39" s="309"/>
      <c r="L39" s="309"/>
      <c r="M39" s="309"/>
      <c r="N39" s="309"/>
      <c r="O39" s="309"/>
    </row>
    <row r="40" spans="1:15" x14ac:dyDescent="0.25">
      <c r="A40" s="309"/>
      <c r="B40" s="309"/>
      <c r="C40" s="309"/>
      <c r="D40" s="309"/>
      <c r="E40" s="309"/>
      <c r="F40" s="309"/>
      <c r="G40" s="309"/>
      <c r="H40" s="309"/>
      <c r="I40" s="309"/>
      <c r="J40" s="309"/>
      <c r="K40" s="309"/>
      <c r="L40" s="309"/>
      <c r="M40" s="309"/>
      <c r="N40" s="309"/>
      <c r="O40" s="309"/>
    </row>
    <row r="41" spans="1:15" x14ac:dyDescent="0.25">
      <c r="A41" s="309"/>
      <c r="B41" s="309"/>
      <c r="C41" s="309"/>
      <c r="D41" s="309"/>
      <c r="E41" s="309"/>
      <c r="F41" s="309"/>
      <c r="G41" s="309"/>
      <c r="H41" s="309"/>
      <c r="I41" s="309"/>
      <c r="J41" s="309"/>
      <c r="K41" s="309"/>
      <c r="L41" s="309"/>
      <c r="M41" s="309"/>
      <c r="N41" s="309"/>
      <c r="O41" s="309"/>
    </row>
    <row r="42" spans="1:15" x14ac:dyDescent="0.25">
      <c r="A42" s="309"/>
      <c r="B42" s="309"/>
      <c r="C42" s="309"/>
      <c r="D42" s="309"/>
      <c r="E42" s="309"/>
      <c r="F42" s="309"/>
      <c r="G42" s="309"/>
      <c r="H42" s="309"/>
      <c r="I42" s="309"/>
      <c r="J42" s="309"/>
      <c r="K42" s="309"/>
      <c r="L42" s="309"/>
      <c r="M42" s="309"/>
      <c r="N42" s="309"/>
      <c r="O42" s="309"/>
    </row>
    <row r="43" spans="1:15" x14ac:dyDescent="0.25">
      <c r="A43" s="309"/>
      <c r="B43" s="309"/>
      <c r="C43" s="309"/>
      <c r="D43" s="309"/>
      <c r="E43" s="309"/>
      <c r="F43" s="309"/>
      <c r="G43" s="309"/>
      <c r="H43" s="309"/>
      <c r="I43" s="309"/>
      <c r="J43" s="309"/>
      <c r="K43" s="309"/>
      <c r="L43" s="309"/>
      <c r="M43" s="309"/>
      <c r="N43" s="309"/>
      <c r="O43" s="309"/>
    </row>
    <row r="44" spans="1:15" x14ac:dyDescent="0.25">
      <c r="A44" s="309"/>
      <c r="B44" s="309"/>
      <c r="C44" s="309"/>
      <c r="D44" s="309"/>
      <c r="E44" s="309"/>
      <c r="F44" s="309"/>
      <c r="G44" s="309"/>
      <c r="H44" s="309"/>
      <c r="I44" s="309"/>
      <c r="J44" s="309"/>
      <c r="K44" s="309"/>
      <c r="L44" s="309"/>
      <c r="M44" s="309"/>
      <c r="N44" s="309"/>
      <c r="O44" s="309"/>
    </row>
    <row r="45" spans="1:15" x14ac:dyDescent="0.25">
      <c r="A45" s="309"/>
      <c r="B45" s="309"/>
      <c r="C45" s="309"/>
      <c r="D45" s="309"/>
      <c r="E45" s="309"/>
      <c r="F45" s="309"/>
      <c r="G45" s="309"/>
      <c r="H45" s="309"/>
      <c r="I45" s="309"/>
      <c r="J45" s="309"/>
      <c r="K45" s="309"/>
      <c r="L45" s="309"/>
      <c r="M45" s="309"/>
      <c r="N45" s="309"/>
      <c r="O45" s="309"/>
    </row>
    <row r="46" spans="1:15" x14ac:dyDescent="0.25">
      <c r="A46" s="309"/>
      <c r="B46" s="309"/>
      <c r="C46" s="309"/>
      <c r="D46" s="309"/>
      <c r="E46" s="309"/>
      <c r="F46" s="309"/>
      <c r="G46" s="309"/>
      <c r="H46" s="309"/>
      <c r="I46" s="309"/>
      <c r="J46" s="309"/>
      <c r="K46" s="309"/>
      <c r="L46" s="309"/>
      <c r="M46" s="309"/>
      <c r="N46" s="309"/>
      <c r="O46" s="309"/>
    </row>
    <row r="47" spans="1:15" x14ac:dyDescent="0.25">
      <c r="A47" s="309"/>
      <c r="B47" s="309"/>
      <c r="C47" s="309"/>
      <c r="D47" s="309"/>
      <c r="E47" s="309"/>
      <c r="F47" s="309"/>
      <c r="G47" s="309"/>
      <c r="H47" s="309"/>
      <c r="I47" s="309"/>
      <c r="J47" s="309"/>
      <c r="K47" s="309"/>
      <c r="L47" s="309"/>
      <c r="M47" s="309"/>
      <c r="N47" s="309"/>
      <c r="O47" s="309"/>
    </row>
    <row r="48" spans="1:15" x14ac:dyDescent="0.25">
      <c r="A48" s="309"/>
      <c r="B48" s="309"/>
      <c r="C48" s="309"/>
      <c r="D48" s="309"/>
      <c r="E48" s="309"/>
      <c r="F48" s="309"/>
      <c r="G48" s="309"/>
      <c r="H48" s="309"/>
      <c r="I48" s="309"/>
      <c r="J48" s="309"/>
      <c r="K48" s="309"/>
      <c r="L48" s="309"/>
      <c r="M48" s="309"/>
      <c r="N48" s="309"/>
      <c r="O48" s="309"/>
    </row>
    <row r="49" spans="1:15" x14ac:dyDescent="0.25">
      <c r="A49" s="309"/>
      <c r="B49" s="309"/>
      <c r="C49" s="309"/>
      <c r="D49" s="309"/>
      <c r="E49" s="309"/>
      <c r="F49" s="309"/>
      <c r="G49" s="309"/>
      <c r="H49" s="309"/>
      <c r="I49" s="309"/>
      <c r="J49" s="309"/>
      <c r="K49" s="309"/>
      <c r="L49" s="309"/>
      <c r="M49" s="309"/>
      <c r="N49" s="309"/>
      <c r="O49" s="309"/>
    </row>
    <row r="50" spans="1:15" x14ac:dyDescent="0.25">
      <c r="A50" s="309"/>
      <c r="B50" s="309"/>
      <c r="C50" s="309"/>
      <c r="D50" s="309"/>
      <c r="E50" s="309"/>
      <c r="F50" s="309"/>
      <c r="G50" s="309"/>
      <c r="H50" s="309"/>
      <c r="I50" s="309"/>
      <c r="J50" s="309"/>
      <c r="K50" s="309"/>
      <c r="L50" s="309"/>
      <c r="M50" s="309"/>
      <c r="N50" s="309"/>
      <c r="O50" s="309"/>
    </row>
    <row r="51" spans="1:15" x14ac:dyDescent="0.25">
      <c r="A51" s="309"/>
      <c r="B51" s="309"/>
      <c r="C51" s="309"/>
      <c r="D51" s="309"/>
      <c r="E51" s="309"/>
      <c r="F51" s="309"/>
      <c r="G51" s="309"/>
      <c r="H51" s="309"/>
      <c r="I51" s="309"/>
      <c r="J51" s="309"/>
      <c r="K51" s="309"/>
      <c r="L51" s="309"/>
      <c r="M51" s="309"/>
      <c r="N51" s="309"/>
      <c r="O51" s="309"/>
    </row>
    <row r="52" spans="1:15" x14ac:dyDescent="0.25">
      <c r="A52" s="309"/>
      <c r="B52" s="309"/>
      <c r="C52" s="309"/>
      <c r="D52" s="309"/>
      <c r="E52" s="309"/>
      <c r="F52" s="309"/>
      <c r="G52" s="309"/>
      <c r="H52" s="309"/>
      <c r="I52" s="309"/>
      <c r="J52" s="309"/>
      <c r="K52" s="309"/>
      <c r="L52" s="309"/>
      <c r="M52" s="309"/>
      <c r="N52" s="309"/>
      <c r="O52" s="309"/>
    </row>
    <row r="53" spans="1:15" x14ac:dyDescent="0.25">
      <c r="A53" s="309"/>
      <c r="B53" s="309"/>
      <c r="C53" s="309"/>
      <c r="D53" s="309"/>
      <c r="E53" s="309"/>
      <c r="F53" s="309"/>
      <c r="G53" s="309"/>
      <c r="H53" s="309"/>
      <c r="I53" s="309"/>
      <c r="J53" s="309"/>
      <c r="K53" s="309"/>
      <c r="L53" s="309"/>
      <c r="M53" s="309"/>
      <c r="N53" s="309"/>
      <c r="O53" s="309"/>
    </row>
    <row r="54" spans="1:15" x14ac:dyDescent="0.25">
      <c r="A54" s="309"/>
      <c r="B54" s="309"/>
      <c r="C54" s="309"/>
      <c r="D54" s="309"/>
      <c r="E54" s="309"/>
      <c r="F54" s="309"/>
      <c r="G54" s="309"/>
      <c r="H54" s="309"/>
      <c r="I54" s="309"/>
      <c r="J54" s="309"/>
      <c r="K54" s="309"/>
      <c r="L54" s="309"/>
      <c r="M54" s="309"/>
      <c r="N54" s="309"/>
      <c r="O54" s="309"/>
    </row>
    <row r="55" spans="1:15" x14ac:dyDescent="0.25">
      <c r="A55" s="309"/>
      <c r="B55" s="309"/>
      <c r="C55" s="309"/>
      <c r="D55" s="309"/>
      <c r="E55" s="309"/>
      <c r="F55" s="309"/>
      <c r="G55" s="309"/>
      <c r="H55" s="309"/>
      <c r="I55" s="309"/>
      <c r="J55" s="309"/>
      <c r="K55" s="309"/>
      <c r="L55" s="309"/>
      <c r="M55" s="309"/>
      <c r="N55" s="309"/>
      <c r="O55" s="309"/>
    </row>
    <row r="56" spans="1:15" x14ac:dyDescent="0.25">
      <c r="A56" s="309"/>
      <c r="B56" s="309"/>
      <c r="C56" s="309"/>
      <c r="D56" s="309"/>
      <c r="E56" s="309"/>
      <c r="F56" s="309"/>
      <c r="G56" s="309"/>
      <c r="H56" s="309"/>
      <c r="I56" s="309"/>
      <c r="J56" s="309"/>
      <c r="K56" s="309"/>
      <c r="L56" s="309"/>
      <c r="M56" s="309"/>
      <c r="N56" s="309"/>
      <c r="O56" s="309"/>
    </row>
    <row r="57" spans="1:15" x14ac:dyDescent="0.25">
      <c r="A57" s="309"/>
      <c r="B57" s="309"/>
      <c r="C57" s="309"/>
      <c r="D57" s="309"/>
      <c r="E57" s="309"/>
      <c r="F57" s="309"/>
      <c r="G57" s="309"/>
      <c r="H57" s="309"/>
      <c r="I57" s="309"/>
      <c r="J57" s="309"/>
      <c r="K57" s="309"/>
      <c r="L57" s="309"/>
      <c r="M57" s="309"/>
      <c r="N57" s="309"/>
      <c r="O57" s="309"/>
    </row>
    <row r="58" spans="1:15" x14ac:dyDescent="0.25">
      <c r="A58" s="309"/>
      <c r="B58" s="309"/>
      <c r="C58" s="309"/>
      <c r="D58" s="309"/>
      <c r="E58" s="309"/>
      <c r="F58" s="309"/>
      <c r="G58" s="309"/>
      <c r="H58" s="309"/>
      <c r="I58" s="309"/>
      <c r="J58" s="309"/>
      <c r="K58" s="309"/>
      <c r="L58" s="309"/>
      <c r="M58" s="309"/>
      <c r="N58" s="309"/>
      <c r="O58" s="309"/>
    </row>
    <row r="59" spans="1:15" x14ac:dyDescent="0.25">
      <c r="A59" s="309"/>
      <c r="B59" s="309"/>
      <c r="C59" s="309"/>
      <c r="D59" s="309"/>
      <c r="E59" s="309"/>
      <c r="F59" s="309"/>
      <c r="G59" s="309"/>
      <c r="H59" s="309"/>
      <c r="I59" s="309"/>
      <c r="J59" s="309"/>
      <c r="K59" s="309"/>
      <c r="L59" s="309"/>
      <c r="M59" s="309"/>
      <c r="N59" s="309"/>
      <c r="O59" s="309"/>
    </row>
    <row r="60" spans="1:15" x14ac:dyDescent="0.25">
      <c r="A60" s="309"/>
      <c r="B60" s="309"/>
      <c r="C60" s="309"/>
      <c r="D60" s="309"/>
      <c r="E60" s="309"/>
      <c r="F60" s="309"/>
      <c r="G60" s="309"/>
      <c r="H60" s="309"/>
      <c r="I60" s="309"/>
      <c r="J60" s="309"/>
      <c r="K60" s="309"/>
      <c r="L60" s="309"/>
      <c r="M60" s="309"/>
      <c r="N60" s="309"/>
      <c r="O60" s="309"/>
    </row>
    <row r="61" spans="1:15" x14ac:dyDescent="0.25">
      <c r="A61" s="309"/>
      <c r="B61" s="309"/>
      <c r="C61" s="309"/>
      <c r="D61" s="309"/>
      <c r="E61" s="309"/>
      <c r="F61" s="309"/>
      <c r="G61" s="309"/>
      <c r="H61" s="309"/>
      <c r="I61" s="309"/>
      <c r="J61" s="309"/>
      <c r="K61" s="309"/>
      <c r="L61" s="309"/>
      <c r="M61" s="309"/>
      <c r="N61" s="309"/>
      <c r="O61" s="309"/>
    </row>
    <row r="62" spans="1:15" x14ac:dyDescent="0.25">
      <c r="A62" s="309"/>
      <c r="B62" s="309"/>
      <c r="C62" s="309"/>
      <c r="D62" s="309"/>
      <c r="E62" s="309"/>
      <c r="F62" s="309"/>
      <c r="G62" s="309"/>
      <c r="H62" s="309"/>
      <c r="I62" s="309"/>
      <c r="J62" s="309"/>
      <c r="K62" s="309"/>
      <c r="L62" s="309"/>
      <c r="M62" s="309"/>
      <c r="N62" s="309"/>
      <c r="O62" s="309"/>
    </row>
    <row r="63" spans="1:15" x14ac:dyDescent="0.25">
      <c r="A63" s="309"/>
      <c r="B63" s="309"/>
      <c r="C63" s="309"/>
      <c r="D63" s="309"/>
      <c r="E63" s="309"/>
      <c r="F63" s="309"/>
      <c r="G63" s="309"/>
      <c r="H63" s="309"/>
      <c r="I63" s="309"/>
      <c r="J63" s="309"/>
      <c r="K63" s="309"/>
      <c r="L63" s="309"/>
      <c r="M63" s="309"/>
      <c r="N63" s="309"/>
      <c r="O63" s="309"/>
    </row>
    <row r="64" spans="1:15" x14ac:dyDescent="0.25">
      <c r="A64" s="309"/>
      <c r="B64" s="309"/>
      <c r="C64" s="309"/>
      <c r="D64" s="309"/>
      <c r="E64" s="309"/>
      <c r="F64" s="309"/>
      <c r="G64" s="309"/>
      <c r="H64" s="309"/>
      <c r="I64" s="309"/>
      <c r="J64" s="309"/>
      <c r="K64" s="309"/>
      <c r="L64" s="309"/>
      <c r="M64" s="309"/>
      <c r="N64" s="309"/>
      <c r="O64" s="309"/>
    </row>
    <row r="65" spans="1:15" x14ac:dyDescent="0.25">
      <c r="A65" s="309"/>
      <c r="B65" s="309"/>
      <c r="C65" s="309"/>
      <c r="D65" s="309"/>
      <c r="E65" s="309"/>
      <c r="F65" s="309"/>
      <c r="G65" s="309"/>
      <c r="H65" s="309"/>
      <c r="I65" s="309"/>
      <c r="J65" s="309"/>
      <c r="K65" s="309"/>
      <c r="L65" s="309"/>
      <c r="M65" s="309"/>
      <c r="N65" s="309"/>
      <c r="O65" s="309"/>
    </row>
    <row r="66" spans="1:15" x14ac:dyDescent="0.25">
      <c r="A66" s="309"/>
      <c r="B66" s="309"/>
      <c r="C66" s="309"/>
      <c r="D66" s="309"/>
      <c r="E66" s="309"/>
      <c r="F66" s="309"/>
      <c r="G66" s="309"/>
      <c r="H66" s="309"/>
      <c r="I66" s="309"/>
      <c r="J66" s="309"/>
      <c r="K66" s="309"/>
      <c r="L66" s="309"/>
      <c r="M66" s="309"/>
      <c r="N66" s="309"/>
      <c r="O66" s="309"/>
    </row>
    <row r="67" spans="1:15" x14ac:dyDescent="0.25">
      <c r="A67" s="309"/>
      <c r="B67" s="309"/>
      <c r="C67" s="309"/>
      <c r="D67" s="309"/>
      <c r="E67" s="309"/>
      <c r="F67" s="309"/>
      <c r="G67" s="309"/>
      <c r="H67" s="309"/>
      <c r="I67" s="309"/>
      <c r="J67" s="309"/>
      <c r="K67" s="309"/>
      <c r="L67" s="309"/>
      <c r="M67" s="309"/>
      <c r="N67" s="309"/>
      <c r="O67" s="309"/>
    </row>
    <row r="68" spans="1:15" x14ac:dyDescent="0.25">
      <c r="A68" s="309"/>
      <c r="B68" s="309"/>
      <c r="C68" s="309"/>
      <c r="D68" s="309"/>
      <c r="E68" s="309"/>
      <c r="F68" s="309"/>
      <c r="G68" s="309"/>
      <c r="H68" s="309"/>
      <c r="I68" s="309"/>
      <c r="J68" s="309"/>
      <c r="K68" s="309"/>
      <c r="L68" s="309"/>
      <c r="M68" s="309"/>
      <c r="N68" s="309"/>
      <c r="O68" s="309"/>
    </row>
    <row r="69" spans="1:15" x14ac:dyDescent="0.25">
      <c r="A69" s="309"/>
      <c r="B69" s="309"/>
      <c r="C69" s="309"/>
      <c r="D69" s="309"/>
      <c r="E69" s="309"/>
      <c r="F69" s="309"/>
      <c r="G69" s="309"/>
      <c r="H69" s="309"/>
      <c r="I69" s="309"/>
      <c r="J69" s="309"/>
      <c r="K69" s="309"/>
      <c r="L69" s="309"/>
      <c r="M69" s="309"/>
      <c r="N69" s="309"/>
      <c r="O69" s="309"/>
    </row>
    <row r="70" spans="1:15" x14ac:dyDescent="0.25">
      <c r="A70" s="309"/>
      <c r="B70" s="309"/>
      <c r="C70" s="309"/>
      <c r="D70" s="309"/>
      <c r="E70" s="309"/>
      <c r="F70" s="309"/>
      <c r="G70" s="309"/>
      <c r="H70" s="309"/>
      <c r="I70" s="309"/>
      <c r="J70" s="309"/>
      <c r="K70" s="309"/>
      <c r="L70" s="309"/>
      <c r="M70" s="309"/>
      <c r="N70" s="309"/>
      <c r="O70" s="309"/>
    </row>
    <row r="71" spans="1:15" x14ac:dyDescent="0.25">
      <c r="A71" s="309"/>
      <c r="B71" s="309"/>
      <c r="C71" s="309"/>
      <c r="D71" s="309"/>
      <c r="E71" s="309"/>
      <c r="F71" s="309"/>
      <c r="G71" s="309"/>
      <c r="H71" s="309"/>
      <c r="I71" s="309"/>
      <c r="J71" s="309"/>
      <c r="K71" s="309"/>
      <c r="L71" s="309"/>
      <c r="M71" s="309"/>
      <c r="N71" s="309"/>
      <c r="O71" s="309"/>
    </row>
    <row r="72" spans="1:15" x14ac:dyDescent="0.25">
      <c r="A72" s="309"/>
      <c r="B72" s="309"/>
      <c r="C72" s="309"/>
      <c r="D72" s="309"/>
      <c r="E72" s="309"/>
      <c r="F72" s="309"/>
      <c r="G72" s="309"/>
      <c r="H72" s="309"/>
      <c r="I72" s="309"/>
      <c r="J72" s="309"/>
      <c r="K72" s="309"/>
      <c r="L72" s="309"/>
      <c r="M72" s="309"/>
      <c r="N72" s="309"/>
      <c r="O72" s="309"/>
    </row>
    <row r="73" spans="1:15" x14ac:dyDescent="0.25">
      <c r="A73" s="309"/>
      <c r="B73" s="309"/>
      <c r="C73" s="309"/>
      <c r="D73" s="309"/>
      <c r="E73" s="309"/>
      <c r="F73" s="309"/>
      <c r="G73" s="309"/>
      <c r="H73" s="309"/>
      <c r="I73" s="309"/>
      <c r="J73" s="309"/>
      <c r="K73" s="309"/>
      <c r="L73" s="309"/>
      <c r="M73" s="309"/>
      <c r="N73" s="309"/>
      <c r="O73" s="309"/>
    </row>
    <row r="74" spans="1:15" x14ac:dyDescent="0.25">
      <c r="A74" s="309"/>
      <c r="B74" s="309"/>
      <c r="C74" s="309"/>
      <c r="D74" s="309"/>
      <c r="E74" s="309"/>
      <c r="F74" s="309"/>
      <c r="G74" s="309"/>
      <c r="H74" s="309"/>
      <c r="I74" s="309"/>
      <c r="J74" s="309"/>
      <c r="K74" s="309"/>
      <c r="L74" s="309"/>
      <c r="M74" s="309"/>
      <c r="N74" s="309"/>
      <c r="O74" s="309"/>
    </row>
    <row r="75" spans="1:15" x14ac:dyDescent="0.25">
      <c r="A75" s="309"/>
      <c r="B75" s="309"/>
      <c r="C75" s="309"/>
      <c r="D75" s="309"/>
      <c r="E75" s="309"/>
      <c r="F75" s="309"/>
      <c r="G75" s="309"/>
      <c r="H75" s="309"/>
      <c r="I75" s="309"/>
      <c r="J75" s="309"/>
      <c r="K75" s="309"/>
      <c r="L75" s="309"/>
      <c r="M75" s="309"/>
      <c r="N75" s="309"/>
      <c r="O75" s="309"/>
    </row>
    <row r="76" spans="1:15" x14ac:dyDescent="0.25">
      <c r="A76" s="309"/>
      <c r="B76" s="309"/>
      <c r="C76" s="309"/>
      <c r="D76" s="309"/>
      <c r="E76" s="309"/>
      <c r="F76" s="309"/>
      <c r="G76" s="309"/>
      <c r="H76" s="309"/>
      <c r="I76" s="309"/>
      <c r="J76" s="309"/>
      <c r="K76" s="309"/>
      <c r="L76" s="309"/>
      <c r="M76" s="309"/>
      <c r="N76" s="309"/>
      <c r="O76" s="309"/>
    </row>
    <row r="77" spans="1:15" x14ac:dyDescent="0.25">
      <c r="A77" s="309"/>
      <c r="B77" s="309"/>
      <c r="C77" s="309"/>
      <c r="D77" s="309"/>
      <c r="E77" s="309"/>
      <c r="F77" s="309"/>
      <c r="G77" s="309"/>
      <c r="H77" s="309"/>
      <c r="I77" s="309"/>
      <c r="J77" s="309"/>
      <c r="K77" s="309"/>
      <c r="L77" s="309"/>
      <c r="M77" s="309"/>
      <c r="N77" s="309"/>
      <c r="O77" s="309"/>
    </row>
    <row r="78" spans="1:15" x14ac:dyDescent="0.25">
      <c r="A78" s="309"/>
      <c r="B78" s="309"/>
      <c r="C78" s="309"/>
      <c r="D78" s="309"/>
      <c r="E78" s="309"/>
      <c r="F78" s="309"/>
      <c r="G78" s="309"/>
      <c r="H78" s="309"/>
      <c r="I78" s="309"/>
      <c r="J78" s="309"/>
      <c r="K78" s="309"/>
      <c r="L78" s="309"/>
      <c r="M78" s="309"/>
      <c r="N78" s="309"/>
      <c r="O78" s="309"/>
    </row>
    <row r="79" spans="1:15" x14ac:dyDescent="0.25">
      <c r="A79" s="309"/>
      <c r="B79" s="309"/>
      <c r="C79" s="309"/>
      <c r="D79" s="309"/>
      <c r="E79" s="309"/>
      <c r="F79" s="309"/>
      <c r="G79" s="309"/>
      <c r="H79" s="309"/>
      <c r="I79" s="309"/>
      <c r="J79" s="309"/>
      <c r="K79" s="309"/>
      <c r="L79" s="309"/>
      <c r="M79" s="309"/>
      <c r="N79" s="309"/>
      <c r="O79" s="309"/>
    </row>
    <row r="80" spans="1:15" x14ac:dyDescent="0.25">
      <c r="A80" s="309"/>
      <c r="B80" s="309"/>
      <c r="C80" s="309"/>
      <c r="D80" s="309"/>
      <c r="E80" s="309"/>
      <c r="F80" s="309"/>
      <c r="G80" s="309"/>
      <c r="H80" s="309"/>
      <c r="I80" s="309"/>
      <c r="J80" s="309"/>
      <c r="K80" s="309"/>
      <c r="L80" s="309"/>
      <c r="M80" s="309"/>
      <c r="N80" s="309"/>
      <c r="O80" s="309"/>
    </row>
    <row r="81" spans="1:15" x14ac:dyDescent="0.25">
      <c r="A81" s="309"/>
      <c r="B81" s="309"/>
      <c r="C81" s="309"/>
      <c r="D81" s="309"/>
      <c r="E81" s="309"/>
      <c r="F81" s="309"/>
      <c r="G81" s="309"/>
      <c r="H81" s="309"/>
      <c r="I81" s="309"/>
      <c r="J81" s="309"/>
      <c r="K81" s="309"/>
      <c r="L81" s="309"/>
      <c r="M81" s="309"/>
      <c r="N81" s="309"/>
      <c r="O81" s="309"/>
    </row>
    <row r="82" spans="1:15" x14ac:dyDescent="0.25">
      <c r="A82" s="309"/>
      <c r="B82" s="309"/>
      <c r="C82" s="309"/>
      <c r="D82" s="309"/>
      <c r="E82" s="309"/>
      <c r="F82" s="309"/>
      <c r="G82" s="309"/>
      <c r="H82" s="309"/>
      <c r="I82" s="309"/>
      <c r="J82" s="309"/>
      <c r="K82" s="309"/>
      <c r="L82" s="309"/>
      <c r="M82" s="309"/>
      <c r="N82" s="309"/>
      <c r="O82" s="309"/>
    </row>
    <row r="83" spans="1:15" x14ac:dyDescent="0.25">
      <c r="A83" s="309"/>
      <c r="B83" s="309"/>
      <c r="C83" s="309"/>
      <c r="D83" s="309"/>
      <c r="E83" s="309"/>
      <c r="F83" s="309"/>
      <c r="G83" s="309"/>
      <c r="H83" s="309"/>
      <c r="I83" s="309"/>
      <c r="J83" s="309"/>
      <c r="K83" s="309"/>
      <c r="L83" s="309"/>
      <c r="M83" s="309"/>
      <c r="N83" s="309"/>
      <c r="O83" s="309"/>
    </row>
    <row r="84" spans="1:15" x14ac:dyDescent="0.25">
      <c r="A84" s="309"/>
      <c r="B84" s="309"/>
      <c r="C84" s="309"/>
      <c r="D84" s="309"/>
      <c r="E84" s="309"/>
      <c r="F84" s="309"/>
      <c r="G84" s="309"/>
      <c r="H84" s="309"/>
      <c r="I84" s="309"/>
      <c r="J84" s="309"/>
      <c r="K84" s="309"/>
      <c r="L84" s="309"/>
      <c r="M84" s="309"/>
      <c r="N84" s="309"/>
      <c r="O84" s="309"/>
    </row>
    <row r="85" spans="1:15" x14ac:dyDescent="0.25">
      <c r="A85" s="309"/>
      <c r="B85" s="309"/>
      <c r="C85" s="309"/>
      <c r="D85" s="309"/>
      <c r="E85" s="309"/>
      <c r="F85" s="309"/>
      <c r="G85" s="309"/>
      <c r="H85" s="309"/>
      <c r="I85" s="309"/>
      <c r="J85" s="309"/>
      <c r="K85" s="309"/>
      <c r="L85" s="309"/>
      <c r="M85" s="309"/>
      <c r="N85" s="309"/>
      <c r="O85" s="309"/>
    </row>
    <row r="86" spans="1:15" x14ac:dyDescent="0.25">
      <c r="A86" s="309"/>
      <c r="B86" s="309"/>
      <c r="C86" s="309"/>
      <c r="D86" s="309"/>
      <c r="E86" s="309"/>
      <c r="F86" s="309"/>
      <c r="G86" s="309"/>
      <c r="H86" s="309"/>
      <c r="I86" s="309"/>
      <c r="J86" s="309"/>
      <c r="K86" s="309"/>
      <c r="L86" s="309"/>
      <c r="M86" s="309"/>
      <c r="N86" s="309"/>
      <c r="O86" s="309"/>
    </row>
    <row r="87" spans="1:15" x14ac:dyDescent="0.25">
      <c r="A87" s="309"/>
      <c r="B87" s="309"/>
      <c r="C87" s="309"/>
      <c r="D87" s="309"/>
      <c r="E87" s="309"/>
      <c r="F87" s="309"/>
      <c r="G87" s="309"/>
      <c r="H87" s="309"/>
      <c r="I87" s="309"/>
      <c r="J87" s="309"/>
      <c r="K87" s="309"/>
      <c r="L87" s="309"/>
      <c r="M87" s="309"/>
      <c r="N87" s="309"/>
      <c r="O87" s="309"/>
    </row>
    <row r="88" spans="1:15" x14ac:dyDescent="0.25">
      <c r="A88" s="309"/>
      <c r="B88" s="309"/>
      <c r="C88" s="309"/>
      <c r="D88" s="309"/>
      <c r="E88" s="309"/>
      <c r="F88" s="309"/>
      <c r="G88" s="309"/>
      <c r="H88" s="309"/>
      <c r="I88" s="309"/>
      <c r="J88" s="309"/>
      <c r="K88" s="309"/>
      <c r="L88" s="309"/>
      <c r="M88" s="309"/>
      <c r="N88" s="309"/>
      <c r="O88" s="309"/>
    </row>
    <row r="89" spans="1:15" x14ac:dyDescent="0.25">
      <c r="A89" s="309"/>
      <c r="B89" s="309"/>
      <c r="C89" s="309"/>
      <c r="D89" s="309"/>
      <c r="E89" s="309"/>
      <c r="F89" s="309"/>
      <c r="G89" s="309"/>
      <c r="H89" s="309"/>
      <c r="I89" s="309"/>
      <c r="J89" s="309"/>
      <c r="K89" s="309"/>
      <c r="L89" s="309"/>
      <c r="M89" s="309"/>
      <c r="N89" s="309"/>
      <c r="O89" s="309"/>
    </row>
    <row r="90" spans="1:15" x14ac:dyDescent="0.25">
      <c r="A90" s="309"/>
      <c r="B90" s="309"/>
      <c r="C90" s="309"/>
      <c r="D90" s="309"/>
      <c r="E90" s="309"/>
      <c r="F90" s="309"/>
      <c r="G90" s="309"/>
      <c r="H90" s="309"/>
      <c r="I90" s="309"/>
      <c r="J90" s="309"/>
      <c r="K90" s="309"/>
      <c r="L90" s="309"/>
      <c r="M90" s="309"/>
      <c r="N90" s="309"/>
      <c r="O90" s="309"/>
    </row>
    <row r="91" spans="1:15" x14ac:dyDescent="0.25">
      <c r="A91" s="309"/>
      <c r="B91" s="309"/>
      <c r="C91" s="309"/>
      <c r="D91" s="309"/>
      <c r="E91" s="309"/>
      <c r="F91" s="309"/>
      <c r="G91" s="309"/>
      <c r="H91" s="309"/>
      <c r="I91" s="309"/>
      <c r="J91" s="309"/>
      <c r="K91" s="309"/>
      <c r="L91" s="309"/>
      <c r="M91" s="309"/>
      <c r="N91" s="309"/>
      <c r="O91" s="309"/>
    </row>
    <row r="92" spans="1:15" x14ac:dyDescent="0.25">
      <c r="A92" s="309"/>
      <c r="B92" s="309"/>
      <c r="C92" s="309"/>
      <c r="D92" s="309"/>
      <c r="E92" s="309"/>
      <c r="F92" s="309"/>
      <c r="G92" s="309"/>
      <c r="H92" s="309"/>
      <c r="I92" s="309"/>
      <c r="J92" s="309"/>
      <c r="K92" s="309"/>
      <c r="L92" s="309"/>
      <c r="M92" s="309"/>
      <c r="N92" s="309"/>
      <c r="O92" s="309"/>
    </row>
    <row r="93" spans="1:15" x14ac:dyDescent="0.25">
      <c r="A93" s="309"/>
      <c r="B93" s="309"/>
      <c r="C93" s="309"/>
      <c r="D93" s="309"/>
      <c r="E93" s="309"/>
      <c r="F93" s="309"/>
      <c r="G93" s="309"/>
      <c r="H93" s="309"/>
      <c r="I93" s="309"/>
      <c r="J93" s="309"/>
      <c r="K93" s="309"/>
      <c r="L93" s="309"/>
      <c r="M93" s="309"/>
      <c r="N93" s="309"/>
      <c r="O93" s="309"/>
    </row>
    <row r="94" spans="1:15" x14ac:dyDescent="0.25">
      <c r="A94" s="309"/>
      <c r="B94" s="309"/>
      <c r="C94" s="309"/>
      <c r="D94" s="309"/>
      <c r="E94" s="309"/>
      <c r="F94" s="309"/>
      <c r="G94" s="309"/>
      <c r="H94" s="309"/>
      <c r="I94" s="309"/>
      <c r="J94" s="309"/>
      <c r="K94" s="309"/>
      <c r="L94" s="309"/>
      <c r="M94" s="309"/>
      <c r="N94" s="309"/>
      <c r="O94" s="309"/>
    </row>
    <row r="95" spans="1:15" x14ac:dyDescent="0.25">
      <c r="A95" s="309"/>
      <c r="B95" s="309"/>
      <c r="C95" s="309"/>
      <c r="D95" s="309"/>
      <c r="E95" s="309"/>
      <c r="F95" s="309"/>
      <c r="G95" s="309"/>
      <c r="H95" s="309"/>
      <c r="I95" s="309"/>
      <c r="J95" s="309"/>
      <c r="K95" s="309"/>
      <c r="L95" s="309"/>
      <c r="M95" s="309"/>
      <c r="N95" s="309"/>
      <c r="O95" s="309"/>
    </row>
    <row r="96" spans="1:15" x14ac:dyDescent="0.25">
      <c r="A96" s="309"/>
      <c r="B96" s="309"/>
      <c r="C96" s="309"/>
      <c r="D96" s="309"/>
      <c r="E96" s="309"/>
      <c r="F96" s="309"/>
      <c r="G96" s="309"/>
      <c r="H96" s="309"/>
      <c r="I96" s="309"/>
      <c r="J96" s="309"/>
      <c r="K96" s="309"/>
      <c r="L96" s="309"/>
      <c r="M96" s="309"/>
      <c r="N96" s="309"/>
      <c r="O96" s="309"/>
    </row>
    <row r="97" spans="1:15" x14ac:dyDescent="0.25">
      <c r="A97" s="309"/>
      <c r="B97" s="309"/>
      <c r="C97" s="309"/>
      <c r="D97" s="309"/>
      <c r="E97" s="309"/>
      <c r="F97" s="309"/>
      <c r="G97" s="309"/>
      <c r="H97" s="309"/>
      <c r="I97" s="309"/>
      <c r="J97" s="309"/>
      <c r="K97" s="309"/>
      <c r="L97" s="309"/>
      <c r="M97" s="309"/>
      <c r="N97" s="309"/>
      <c r="O97" s="309"/>
    </row>
    <row r="98" spans="1:15" x14ac:dyDescent="0.25">
      <c r="A98" s="309"/>
      <c r="B98" s="309"/>
      <c r="C98" s="309"/>
      <c r="D98" s="309"/>
      <c r="E98" s="309"/>
      <c r="F98" s="309"/>
      <c r="G98" s="309"/>
      <c r="H98" s="309"/>
      <c r="I98" s="309"/>
      <c r="J98" s="309"/>
      <c r="K98" s="309"/>
      <c r="L98" s="309"/>
      <c r="M98" s="309"/>
      <c r="N98" s="309"/>
      <c r="O98" s="309"/>
    </row>
    <row r="99" spans="1:15" x14ac:dyDescent="0.25">
      <c r="A99" s="309"/>
      <c r="B99" s="309"/>
      <c r="C99" s="309"/>
      <c r="D99" s="309"/>
      <c r="E99" s="309"/>
      <c r="F99" s="309"/>
      <c r="G99" s="309"/>
      <c r="H99" s="309"/>
      <c r="I99" s="309"/>
      <c r="J99" s="309"/>
      <c r="K99" s="309"/>
      <c r="L99" s="309"/>
      <c r="M99" s="309"/>
      <c r="N99" s="309"/>
      <c r="O99" s="309"/>
    </row>
    <row r="100" spans="1:15" x14ac:dyDescent="0.25">
      <c r="A100" s="309"/>
      <c r="B100" s="309"/>
      <c r="C100" s="309"/>
      <c r="D100" s="309"/>
      <c r="E100" s="309"/>
      <c r="F100" s="309"/>
      <c r="G100" s="309"/>
      <c r="H100" s="309"/>
      <c r="I100" s="309"/>
      <c r="J100" s="309"/>
      <c r="K100" s="309"/>
      <c r="L100" s="309"/>
      <c r="M100" s="309"/>
      <c r="N100" s="309"/>
      <c r="O100" s="309"/>
    </row>
    <row r="101" spans="1:15" x14ac:dyDescent="0.25">
      <c r="A101" s="309"/>
      <c r="B101" s="309"/>
      <c r="C101" s="309"/>
      <c r="D101" s="309"/>
      <c r="E101" s="309"/>
      <c r="F101" s="309"/>
      <c r="G101" s="309"/>
      <c r="H101" s="309"/>
      <c r="I101" s="309"/>
      <c r="J101" s="309"/>
      <c r="K101" s="309"/>
      <c r="L101" s="309"/>
      <c r="M101" s="309"/>
      <c r="N101" s="309"/>
      <c r="O101" s="309"/>
    </row>
    <row r="102" spans="1:15" x14ac:dyDescent="0.25">
      <c r="A102" s="309"/>
      <c r="B102" s="309"/>
      <c r="C102" s="309"/>
      <c r="D102" s="309"/>
      <c r="E102" s="309"/>
      <c r="F102" s="309"/>
      <c r="G102" s="309"/>
      <c r="H102" s="309"/>
      <c r="I102" s="309"/>
      <c r="J102" s="309"/>
      <c r="K102" s="309"/>
      <c r="L102" s="309"/>
      <c r="M102" s="309"/>
      <c r="N102" s="309"/>
      <c r="O102" s="309"/>
    </row>
    <row r="103" spans="1:15" x14ac:dyDescent="0.25">
      <c r="A103" s="309"/>
      <c r="B103" s="309"/>
      <c r="C103" s="309"/>
      <c r="D103" s="309"/>
      <c r="E103" s="309"/>
      <c r="F103" s="309"/>
      <c r="G103" s="309"/>
      <c r="H103" s="309"/>
      <c r="I103" s="309"/>
      <c r="J103" s="309"/>
      <c r="K103" s="309"/>
      <c r="L103" s="309"/>
      <c r="M103" s="309"/>
      <c r="N103" s="309"/>
      <c r="O103" s="309"/>
    </row>
    <row r="104" spans="1:15" x14ac:dyDescent="0.25">
      <c r="A104" s="309"/>
      <c r="B104" s="309"/>
      <c r="C104" s="309"/>
      <c r="D104" s="309"/>
      <c r="E104" s="309"/>
      <c r="F104" s="309"/>
      <c r="G104" s="309"/>
      <c r="H104" s="309"/>
      <c r="I104" s="309"/>
      <c r="J104" s="309"/>
      <c r="K104" s="309"/>
      <c r="L104" s="309"/>
      <c r="M104" s="309"/>
      <c r="N104" s="309"/>
      <c r="O104" s="309"/>
    </row>
    <row r="105" spans="1:15" x14ac:dyDescent="0.25">
      <c r="A105" s="309"/>
      <c r="B105" s="309"/>
      <c r="C105" s="309"/>
      <c r="D105" s="309"/>
      <c r="E105" s="309"/>
      <c r="F105" s="309"/>
      <c r="G105" s="309"/>
      <c r="H105" s="309"/>
      <c r="I105" s="309"/>
      <c r="J105" s="309"/>
      <c r="K105" s="309"/>
      <c r="L105" s="309"/>
      <c r="M105" s="309"/>
      <c r="N105" s="309"/>
      <c r="O105" s="309"/>
    </row>
    <row r="106" spans="1:15" x14ac:dyDescent="0.25">
      <c r="A106" s="309"/>
      <c r="B106" s="309"/>
      <c r="C106" s="309"/>
      <c r="D106" s="309"/>
      <c r="E106" s="309"/>
      <c r="F106" s="309"/>
      <c r="G106" s="309"/>
      <c r="H106" s="309"/>
      <c r="I106" s="309"/>
      <c r="J106" s="309"/>
      <c r="K106" s="309"/>
      <c r="L106" s="309"/>
      <c r="M106" s="309"/>
      <c r="N106" s="309"/>
      <c r="O106" s="309"/>
    </row>
    <row r="107" spans="1:15" x14ac:dyDescent="0.25">
      <c r="A107" s="309"/>
      <c r="B107" s="309"/>
      <c r="C107" s="309"/>
      <c r="D107" s="309"/>
      <c r="E107" s="309"/>
      <c r="F107" s="309"/>
      <c r="G107" s="309"/>
      <c r="H107" s="309"/>
      <c r="I107" s="309"/>
      <c r="J107" s="309"/>
      <c r="K107" s="309"/>
      <c r="L107" s="309"/>
      <c r="M107" s="309"/>
      <c r="N107" s="309"/>
      <c r="O107" s="309"/>
    </row>
    <row r="108" spans="1:15" x14ac:dyDescent="0.25">
      <c r="A108" s="309"/>
      <c r="B108" s="309"/>
      <c r="C108" s="309"/>
      <c r="D108" s="309"/>
      <c r="E108" s="309"/>
      <c r="F108" s="309"/>
      <c r="G108" s="309"/>
      <c r="H108" s="309"/>
      <c r="I108" s="309"/>
      <c r="J108" s="309"/>
      <c r="K108" s="309"/>
      <c r="L108" s="309"/>
      <c r="M108" s="309"/>
      <c r="N108" s="309"/>
      <c r="O108" s="309"/>
    </row>
    <row r="109" spans="1:15" x14ac:dyDescent="0.25">
      <c r="A109" s="309"/>
      <c r="B109" s="309"/>
      <c r="C109" s="309"/>
      <c r="D109" s="309"/>
      <c r="E109" s="309"/>
      <c r="F109" s="309"/>
      <c r="G109" s="309"/>
      <c r="H109" s="309"/>
      <c r="I109" s="309"/>
      <c r="J109" s="309"/>
      <c r="K109" s="309"/>
      <c r="L109" s="309"/>
      <c r="M109" s="309"/>
      <c r="N109" s="309"/>
      <c r="O109" s="309"/>
    </row>
    <row r="110" spans="1:15" x14ac:dyDescent="0.25">
      <c r="A110" s="309"/>
      <c r="B110" s="309"/>
      <c r="C110" s="309"/>
      <c r="D110" s="309"/>
      <c r="E110" s="309"/>
      <c r="F110" s="309"/>
      <c r="G110" s="309"/>
      <c r="H110" s="309"/>
      <c r="I110" s="309"/>
      <c r="J110" s="309"/>
      <c r="K110" s="309"/>
      <c r="L110" s="309"/>
      <c r="M110" s="309"/>
      <c r="N110" s="309"/>
      <c r="O110" s="309"/>
    </row>
    <row r="111" spans="1:15" x14ac:dyDescent="0.25">
      <c r="A111" s="309"/>
      <c r="B111" s="309"/>
      <c r="C111" s="309"/>
      <c r="D111" s="309"/>
      <c r="E111" s="309"/>
      <c r="F111" s="309"/>
      <c r="G111" s="309"/>
      <c r="H111" s="309"/>
      <c r="I111" s="309"/>
      <c r="J111" s="309"/>
      <c r="K111" s="309"/>
      <c r="L111" s="309"/>
      <c r="M111" s="309"/>
      <c r="N111" s="309"/>
      <c r="O111" s="309"/>
    </row>
    <row r="112" spans="1:15" x14ac:dyDescent="0.25">
      <c r="A112" s="309"/>
      <c r="B112" s="309"/>
      <c r="C112" s="309"/>
      <c r="D112" s="309"/>
      <c r="E112" s="309"/>
      <c r="F112" s="309"/>
      <c r="G112" s="309"/>
      <c r="H112" s="309"/>
      <c r="I112" s="309"/>
      <c r="J112" s="309"/>
      <c r="K112" s="309"/>
      <c r="L112" s="309"/>
      <c r="M112" s="309"/>
      <c r="N112" s="309"/>
      <c r="O112" s="309"/>
    </row>
    <row r="113" spans="1:15" x14ac:dyDescent="0.25">
      <c r="A113" s="309"/>
      <c r="B113" s="309"/>
      <c r="C113" s="309"/>
      <c r="D113" s="309"/>
      <c r="E113" s="309"/>
      <c r="F113" s="309"/>
      <c r="G113" s="309"/>
      <c r="H113" s="309"/>
      <c r="I113" s="309"/>
      <c r="J113" s="309"/>
      <c r="K113" s="309"/>
      <c r="L113" s="309"/>
      <c r="M113" s="309"/>
      <c r="N113" s="309"/>
      <c r="O113" s="309"/>
    </row>
    <row r="114" spans="1:15" x14ac:dyDescent="0.25">
      <c r="A114" s="309"/>
      <c r="B114" s="309"/>
      <c r="C114" s="309"/>
      <c r="D114" s="309"/>
      <c r="E114" s="309"/>
      <c r="F114" s="309"/>
      <c r="G114" s="309"/>
      <c r="H114" s="309"/>
      <c r="I114" s="309"/>
      <c r="J114" s="309"/>
      <c r="K114" s="309"/>
      <c r="L114" s="309"/>
      <c r="M114" s="309"/>
      <c r="N114" s="309"/>
      <c r="O114" s="309"/>
    </row>
    <row r="115" spans="1:15" x14ac:dyDescent="0.25">
      <c r="A115" s="309"/>
      <c r="B115" s="309"/>
      <c r="C115" s="309"/>
      <c r="D115" s="309"/>
      <c r="E115" s="309"/>
      <c r="F115" s="309"/>
      <c r="G115" s="309"/>
      <c r="H115" s="309"/>
      <c r="I115" s="309"/>
      <c r="J115" s="309"/>
      <c r="K115" s="309"/>
      <c r="L115" s="309"/>
      <c r="M115" s="309"/>
      <c r="N115" s="309"/>
      <c r="O115" s="309"/>
    </row>
    <row r="116" spans="1:15" x14ac:dyDescent="0.25">
      <c r="A116" s="309"/>
      <c r="B116" s="309"/>
      <c r="C116" s="309"/>
      <c r="D116" s="309"/>
      <c r="E116" s="309"/>
      <c r="F116" s="309"/>
      <c r="G116" s="309"/>
      <c r="H116" s="309"/>
      <c r="I116" s="309"/>
      <c r="J116" s="309"/>
      <c r="K116" s="309"/>
      <c r="L116" s="309"/>
      <c r="M116" s="309"/>
      <c r="N116" s="309"/>
      <c r="O116" s="309"/>
    </row>
    <row r="117" spans="1:15" x14ac:dyDescent="0.25">
      <c r="A117" s="309"/>
      <c r="B117" s="309"/>
      <c r="C117" s="309"/>
      <c r="D117" s="309"/>
      <c r="E117" s="309"/>
      <c r="F117" s="309"/>
      <c r="G117" s="309"/>
      <c r="H117" s="309"/>
      <c r="I117" s="309"/>
      <c r="J117" s="309"/>
      <c r="K117" s="309"/>
      <c r="L117" s="309"/>
      <c r="M117" s="309"/>
      <c r="N117" s="309"/>
      <c r="O117" s="309"/>
    </row>
    <row r="118" spans="1:15" x14ac:dyDescent="0.25">
      <c r="A118" s="309"/>
      <c r="B118" s="309"/>
      <c r="C118" s="309"/>
      <c r="D118" s="309"/>
      <c r="E118" s="309"/>
      <c r="F118" s="309"/>
      <c r="G118" s="309"/>
      <c r="H118" s="309"/>
      <c r="I118" s="309"/>
      <c r="J118" s="309"/>
      <c r="K118" s="309"/>
      <c r="L118" s="309"/>
      <c r="M118" s="309"/>
      <c r="N118" s="309"/>
      <c r="O118" s="309"/>
    </row>
    <row r="119" spans="1:15" x14ac:dyDescent="0.25">
      <c r="A119" s="309"/>
      <c r="B119" s="309"/>
      <c r="C119" s="309"/>
      <c r="D119" s="309"/>
      <c r="E119" s="309"/>
      <c r="F119" s="309"/>
      <c r="G119" s="309"/>
      <c r="H119" s="309"/>
      <c r="I119" s="309"/>
      <c r="J119" s="309"/>
      <c r="K119" s="309"/>
      <c r="L119" s="309"/>
      <c r="M119" s="309"/>
      <c r="N119" s="309"/>
      <c r="O119" s="309"/>
    </row>
    <row r="120" spans="1:15" x14ac:dyDescent="0.25">
      <c r="A120" s="309"/>
      <c r="B120" s="309"/>
      <c r="C120" s="309"/>
      <c r="D120" s="309"/>
      <c r="E120" s="309"/>
      <c r="F120" s="309"/>
      <c r="G120" s="309"/>
      <c r="H120" s="309"/>
      <c r="I120" s="309"/>
      <c r="J120" s="309"/>
      <c r="K120" s="309"/>
      <c r="L120" s="309"/>
      <c r="M120" s="309"/>
      <c r="N120" s="309"/>
      <c r="O120" s="309"/>
    </row>
    <row r="121" spans="1:15" x14ac:dyDescent="0.25">
      <c r="A121" s="309"/>
      <c r="B121" s="309"/>
      <c r="C121" s="309"/>
      <c r="D121" s="309"/>
      <c r="E121" s="309"/>
      <c r="F121" s="309"/>
      <c r="G121" s="309"/>
      <c r="H121" s="309"/>
      <c r="I121" s="309"/>
      <c r="J121" s="309"/>
      <c r="K121" s="309"/>
      <c r="L121" s="309"/>
      <c r="M121" s="309"/>
      <c r="N121" s="309"/>
      <c r="O121" s="309"/>
    </row>
    <row r="122" spans="1:15" x14ac:dyDescent="0.25">
      <c r="A122" s="309"/>
      <c r="B122" s="309"/>
      <c r="C122" s="309"/>
      <c r="D122" s="309"/>
      <c r="E122" s="309"/>
      <c r="F122" s="309"/>
      <c r="G122" s="309"/>
      <c r="H122" s="309"/>
      <c r="I122" s="309"/>
      <c r="J122" s="309"/>
      <c r="K122" s="309"/>
      <c r="L122" s="309"/>
      <c r="M122" s="309"/>
      <c r="N122" s="309"/>
      <c r="O122" s="309"/>
    </row>
    <row r="123" spans="1:15" x14ac:dyDescent="0.25">
      <c r="A123" s="309"/>
      <c r="B123" s="309"/>
      <c r="C123" s="309"/>
      <c r="D123" s="309"/>
      <c r="E123" s="309"/>
      <c r="F123" s="309"/>
      <c r="G123" s="309"/>
      <c r="H123" s="309"/>
      <c r="I123" s="309"/>
      <c r="J123" s="309"/>
      <c r="K123" s="309"/>
      <c r="L123" s="309"/>
      <c r="M123" s="309"/>
      <c r="N123" s="309"/>
      <c r="O123" s="309"/>
    </row>
    <row r="124" spans="1:15" x14ac:dyDescent="0.25">
      <c r="A124" s="309"/>
      <c r="B124" s="309"/>
      <c r="C124" s="309"/>
      <c r="D124" s="309"/>
      <c r="E124" s="309"/>
      <c r="F124" s="309"/>
      <c r="G124" s="309"/>
      <c r="H124" s="309"/>
      <c r="I124" s="309"/>
      <c r="J124" s="309"/>
      <c r="K124" s="309"/>
      <c r="L124" s="309"/>
      <c r="M124" s="309"/>
      <c r="N124" s="309"/>
      <c r="O124" s="309"/>
    </row>
    <row r="125" spans="1:15" x14ac:dyDescent="0.25">
      <c r="A125" s="309"/>
      <c r="B125" s="309"/>
      <c r="C125" s="309"/>
      <c r="D125" s="309"/>
      <c r="E125" s="309"/>
      <c r="F125" s="309"/>
      <c r="G125" s="309"/>
      <c r="H125" s="309"/>
      <c r="I125" s="309"/>
      <c r="J125" s="309"/>
      <c r="K125" s="309"/>
      <c r="L125" s="309"/>
      <c r="M125" s="309"/>
      <c r="N125" s="309"/>
      <c r="O125" s="309"/>
    </row>
    <row r="126" spans="1:15" x14ac:dyDescent="0.25">
      <c r="A126" s="309"/>
      <c r="B126" s="309"/>
      <c r="C126" s="309"/>
      <c r="D126" s="309"/>
      <c r="E126" s="309"/>
      <c r="F126" s="309"/>
      <c r="G126" s="309"/>
      <c r="H126" s="309"/>
      <c r="I126" s="309"/>
      <c r="J126" s="309"/>
      <c r="K126" s="309"/>
      <c r="L126" s="309"/>
      <c r="M126" s="309"/>
      <c r="N126" s="309"/>
      <c r="O126" s="309"/>
    </row>
    <row r="127" spans="1:15" x14ac:dyDescent="0.25">
      <c r="A127" s="309"/>
      <c r="B127" s="309"/>
      <c r="C127" s="309"/>
      <c r="D127" s="309"/>
      <c r="E127" s="309"/>
      <c r="F127" s="309"/>
      <c r="G127" s="309"/>
      <c r="H127" s="309"/>
      <c r="I127" s="309"/>
      <c r="J127" s="309"/>
      <c r="K127" s="309"/>
      <c r="L127" s="309"/>
      <c r="M127" s="309"/>
      <c r="N127" s="309"/>
      <c r="O127" s="309"/>
    </row>
    <row r="128" spans="1:15" x14ac:dyDescent="0.25">
      <c r="A128" s="309"/>
      <c r="B128" s="309"/>
      <c r="C128" s="309"/>
      <c r="D128" s="309"/>
      <c r="E128" s="309"/>
      <c r="F128" s="309"/>
      <c r="G128" s="309"/>
      <c r="H128" s="309"/>
      <c r="I128" s="309"/>
      <c r="J128" s="309"/>
      <c r="K128" s="309"/>
      <c r="L128" s="309"/>
      <c r="M128" s="309"/>
      <c r="N128" s="309"/>
      <c r="O128" s="309"/>
    </row>
    <row r="129" spans="1:15" x14ac:dyDescent="0.25">
      <c r="A129" s="309"/>
      <c r="B129" s="309"/>
      <c r="C129" s="309"/>
      <c r="D129" s="309"/>
      <c r="E129" s="309"/>
      <c r="F129" s="309"/>
      <c r="G129" s="309"/>
      <c r="H129" s="309"/>
      <c r="I129" s="309"/>
      <c r="J129" s="309"/>
      <c r="K129" s="309"/>
      <c r="L129" s="309"/>
      <c r="M129" s="309"/>
      <c r="N129" s="309"/>
      <c r="O129" s="309"/>
    </row>
    <row r="130" spans="1:15" x14ac:dyDescent="0.25">
      <c r="A130" s="309"/>
      <c r="B130" s="309"/>
      <c r="C130" s="309"/>
      <c r="D130" s="309"/>
      <c r="E130" s="309"/>
      <c r="F130" s="309"/>
      <c r="G130" s="309"/>
      <c r="H130" s="309"/>
      <c r="I130" s="309"/>
      <c r="J130" s="309"/>
      <c r="K130" s="309"/>
      <c r="L130" s="309"/>
      <c r="M130" s="309"/>
      <c r="N130" s="309"/>
      <c r="O130" s="309"/>
    </row>
    <row r="131" spans="1:15" x14ac:dyDescent="0.25">
      <c r="A131" s="309"/>
      <c r="B131" s="309"/>
      <c r="C131" s="309"/>
      <c r="D131" s="309"/>
      <c r="E131" s="309"/>
      <c r="F131" s="309"/>
      <c r="G131" s="309"/>
      <c r="H131" s="309"/>
      <c r="I131" s="309"/>
      <c r="J131" s="309"/>
      <c r="K131" s="309"/>
      <c r="L131" s="309"/>
      <c r="M131" s="309"/>
      <c r="N131" s="309"/>
      <c r="O131" s="309"/>
    </row>
    <row r="132" spans="1:15" x14ac:dyDescent="0.25">
      <c r="A132" s="309"/>
      <c r="B132" s="309"/>
      <c r="C132" s="309"/>
      <c r="D132" s="309"/>
      <c r="E132" s="309"/>
      <c r="F132" s="309"/>
      <c r="G132" s="309"/>
      <c r="H132" s="309"/>
      <c r="I132" s="309"/>
      <c r="J132" s="309"/>
      <c r="K132" s="309"/>
      <c r="L132" s="309"/>
      <c r="M132" s="309"/>
      <c r="N132" s="309"/>
      <c r="O132" s="309"/>
    </row>
    <row r="133" spans="1:15" x14ac:dyDescent="0.25">
      <c r="A133" s="309"/>
      <c r="B133" s="309"/>
      <c r="C133" s="309"/>
      <c r="D133" s="309"/>
      <c r="E133" s="309"/>
      <c r="F133" s="309"/>
      <c r="G133" s="309"/>
      <c r="H133" s="309"/>
      <c r="I133" s="309"/>
      <c r="J133" s="309"/>
      <c r="K133" s="309"/>
      <c r="L133" s="309"/>
      <c r="M133" s="309"/>
      <c r="N133" s="309"/>
      <c r="O133" s="309"/>
    </row>
    <row r="134" spans="1:15" x14ac:dyDescent="0.25">
      <c r="A134" s="309"/>
      <c r="B134" s="309"/>
      <c r="C134" s="309"/>
      <c r="D134" s="309"/>
      <c r="E134" s="309"/>
      <c r="F134" s="309"/>
      <c r="G134" s="309"/>
      <c r="H134" s="309"/>
      <c r="I134" s="309"/>
      <c r="J134" s="309"/>
      <c r="K134" s="309"/>
      <c r="L134" s="309"/>
      <c r="M134" s="309"/>
      <c r="N134" s="309"/>
      <c r="O134" s="309"/>
    </row>
    <row r="135" spans="1:15" x14ac:dyDescent="0.25">
      <c r="A135" s="309"/>
      <c r="B135" s="309"/>
      <c r="C135" s="309"/>
      <c r="D135" s="309"/>
      <c r="E135" s="309"/>
      <c r="F135" s="309"/>
      <c r="G135" s="309"/>
      <c r="H135" s="309"/>
      <c r="I135" s="309"/>
      <c r="J135" s="309"/>
      <c r="K135" s="309"/>
      <c r="L135" s="309"/>
      <c r="M135" s="309"/>
      <c r="N135" s="309"/>
      <c r="O135" s="309"/>
    </row>
    <row r="136" spans="1:15" x14ac:dyDescent="0.25">
      <c r="A136" s="309"/>
      <c r="B136" s="309"/>
      <c r="C136" s="309"/>
      <c r="D136" s="309"/>
      <c r="E136" s="309"/>
      <c r="F136" s="309"/>
      <c r="G136" s="309"/>
      <c r="H136" s="309"/>
      <c r="I136" s="309"/>
      <c r="J136" s="309"/>
      <c r="K136" s="309"/>
      <c r="L136" s="309"/>
      <c r="M136" s="309"/>
      <c r="N136" s="309"/>
      <c r="O136" s="309"/>
    </row>
    <row r="137" spans="1:15" x14ac:dyDescent="0.25">
      <c r="A137" s="309"/>
      <c r="B137" s="309"/>
      <c r="C137" s="309"/>
      <c r="D137" s="309"/>
      <c r="E137" s="309"/>
      <c r="F137" s="309"/>
      <c r="G137" s="309"/>
      <c r="H137" s="309"/>
      <c r="I137" s="309"/>
      <c r="J137" s="309"/>
      <c r="K137" s="309"/>
      <c r="L137" s="309"/>
      <c r="M137" s="309"/>
      <c r="N137" s="309"/>
      <c r="O137" s="309"/>
    </row>
    <row r="138" spans="1:15" x14ac:dyDescent="0.25">
      <c r="A138" s="309"/>
      <c r="B138" s="309"/>
      <c r="C138" s="309"/>
      <c r="D138" s="309"/>
      <c r="E138" s="309"/>
      <c r="F138" s="309"/>
      <c r="G138" s="309"/>
      <c r="H138" s="309"/>
      <c r="I138" s="309"/>
      <c r="J138" s="309"/>
      <c r="K138" s="309"/>
      <c r="L138" s="309"/>
      <c r="M138" s="309"/>
      <c r="N138" s="309"/>
      <c r="O138" s="309"/>
    </row>
    <row r="139" spans="1:15" x14ac:dyDescent="0.25">
      <c r="A139" s="309"/>
      <c r="B139" s="309"/>
      <c r="C139" s="309"/>
      <c r="D139" s="309"/>
      <c r="E139" s="309"/>
      <c r="F139" s="309"/>
      <c r="G139" s="309"/>
      <c r="H139" s="309"/>
      <c r="I139" s="309"/>
      <c r="J139" s="309"/>
      <c r="K139" s="309"/>
      <c r="L139" s="309"/>
      <c r="M139" s="309"/>
      <c r="N139" s="309"/>
      <c r="O139" s="309"/>
    </row>
    <row r="140" spans="1:15" x14ac:dyDescent="0.25">
      <c r="A140" s="309"/>
      <c r="B140" s="309"/>
      <c r="C140" s="309"/>
      <c r="D140" s="309"/>
      <c r="E140" s="309"/>
      <c r="F140" s="309"/>
      <c r="G140" s="309"/>
      <c r="H140" s="309"/>
      <c r="I140" s="309"/>
      <c r="J140" s="309"/>
      <c r="K140" s="309"/>
      <c r="L140" s="309"/>
      <c r="M140" s="309"/>
      <c r="N140" s="309"/>
      <c r="O140" s="309"/>
    </row>
    <row r="141" spans="1:15" x14ac:dyDescent="0.25">
      <c r="A141" s="309"/>
      <c r="B141" s="309"/>
      <c r="C141" s="309"/>
      <c r="D141" s="309"/>
      <c r="E141" s="309"/>
      <c r="F141" s="309"/>
      <c r="G141" s="309"/>
      <c r="H141" s="309"/>
      <c r="I141" s="309"/>
      <c r="J141" s="309"/>
      <c r="K141" s="309"/>
      <c r="L141" s="309"/>
      <c r="M141" s="309"/>
      <c r="N141" s="309"/>
      <c r="O141" s="309"/>
    </row>
    <row r="142" spans="1:15" x14ac:dyDescent="0.25">
      <c r="A142" s="309"/>
      <c r="B142" s="309"/>
      <c r="C142" s="309"/>
      <c r="D142" s="309"/>
      <c r="E142" s="309"/>
      <c r="F142" s="309"/>
      <c r="G142" s="309"/>
      <c r="H142" s="309"/>
      <c r="I142" s="309"/>
      <c r="J142" s="309"/>
      <c r="K142" s="309"/>
      <c r="L142" s="309"/>
      <c r="M142" s="309"/>
      <c r="N142" s="309"/>
      <c r="O142" s="309"/>
    </row>
    <row r="143" spans="1:15" x14ac:dyDescent="0.25">
      <c r="A143" s="309"/>
      <c r="B143" s="309"/>
      <c r="C143" s="309"/>
      <c r="D143" s="309"/>
      <c r="E143" s="309"/>
      <c r="F143" s="309"/>
      <c r="G143" s="309"/>
      <c r="H143" s="309"/>
      <c r="I143" s="309"/>
      <c r="J143" s="309"/>
      <c r="K143" s="309"/>
      <c r="L143" s="309"/>
      <c r="M143" s="309"/>
      <c r="N143" s="309"/>
      <c r="O143" s="309"/>
    </row>
    <row r="144" spans="1:15" x14ac:dyDescent="0.25">
      <c r="A144" s="309"/>
      <c r="B144" s="309"/>
      <c r="C144" s="309"/>
      <c r="D144" s="309"/>
      <c r="E144" s="309"/>
      <c r="F144" s="309"/>
      <c r="G144" s="309"/>
      <c r="H144" s="309"/>
      <c r="I144" s="309"/>
      <c r="J144" s="309"/>
      <c r="K144" s="309"/>
      <c r="L144" s="309"/>
      <c r="M144" s="309"/>
      <c r="N144" s="309"/>
      <c r="O144" s="309"/>
    </row>
    <row r="145" spans="1:15" x14ac:dyDescent="0.25">
      <c r="A145" s="309"/>
      <c r="B145" s="309"/>
      <c r="C145" s="309"/>
      <c r="D145" s="309"/>
      <c r="E145" s="309"/>
      <c r="F145" s="309"/>
      <c r="G145" s="309"/>
      <c r="H145" s="309"/>
      <c r="I145" s="309"/>
      <c r="J145" s="309"/>
      <c r="K145" s="309"/>
      <c r="L145" s="309"/>
      <c r="M145" s="309"/>
      <c r="N145" s="309"/>
      <c r="O145" s="309"/>
    </row>
    <row r="146" spans="1:15" x14ac:dyDescent="0.25">
      <c r="A146" s="309"/>
      <c r="B146" s="309"/>
      <c r="C146" s="309"/>
      <c r="D146" s="309"/>
      <c r="E146" s="309"/>
      <c r="F146" s="309"/>
      <c r="G146" s="309"/>
      <c r="H146" s="309"/>
      <c r="I146" s="309"/>
      <c r="J146" s="309"/>
      <c r="K146" s="309"/>
      <c r="L146" s="309"/>
      <c r="M146" s="309"/>
      <c r="N146" s="309"/>
      <c r="O146" s="309"/>
    </row>
    <row r="147" spans="1:15" x14ac:dyDescent="0.25">
      <c r="A147" s="309"/>
      <c r="B147" s="309"/>
      <c r="C147" s="309"/>
      <c r="D147" s="309"/>
      <c r="E147" s="309"/>
      <c r="F147" s="309"/>
      <c r="G147" s="309"/>
      <c r="H147" s="309"/>
      <c r="I147" s="309"/>
      <c r="J147" s="309"/>
      <c r="K147" s="309"/>
      <c r="L147" s="309"/>
      <c r="M147" s="309"/>
      <c r="N147" s="309"/>
      <c r="O147" s="309"/>
    </row>
    <row r="148" spans="1:15" x14ac:dyDescent="0.25">
      <c r="A148" s="309"/>
      <c r="B148" s="309"/>
      <c r="C148" s="309"/>
      <c r="D148" s="309"/>
      <c r="E148" s="309"/>
      <c r="F148" s="309"/>
      <c r="G148" s="309"/>
      <c r="H148" s="309"/>
      <c r="I148" s="309"/>
      <c r="J148" s="309"/>
      <c r="K148" s="309"/>
      <c r="L148" s="309"/>
      <c r="M148" s="309"/>
      <c r="N148" s="309"/>
      <c r="O148" s="309"/>
    </row>
    <row r="149" spans="1:15" x14ac:dyDescent="0.25">
      <c r="A149" s="309"/>
      <c r="B149" s="309"/>
      <c r="C149" s="309"/>
      <c r="D149" s="309"/>
      <c r="E149" s="309"/>
      <c r="F149" s="309"/>
      <c r="G149" s="309"/>
      <c r="H149" s="309"/>
      <c r="I149" s="309"/>
      <c r="J149" s="309"/>
      <c r="K149" s="309"/>
      <c r="L149" s="309"/>
      <c r="M149" s="309"/>
      <c r="N149" s="309"/>
      <c r="O149" s="309"/>
    </row>
    <row r="150" spans="1:15" x14ac:dyDescent="0.25">
      <c r="A150" s="309"/>
      <c r="B150" s="309"/>
      <c r="C150" s="309"/>
      <c r="D150" s="309"/>
      <c r="E150" s="309"/>
      <c r="F150" s="309"/>
      <c r="G150" s="309"/>
      <c r="H150" s="309"/>
      <c r="I150" s="309"/>
      <c r="J150" s="309"/>
      <c r="K150" s="309"/>
      <c r="L150" s="309"/>
      <c r="M150" s="309"/>
      <c r="N150" s="309"/>
      <c r="O150" s="309"/>
    </row>
    <row r="151" spans="1:15" x14ac:dyDescent="0.25">
      <c r="A151" s="309"/>
      <c r="B151" s="309"/>
      <c r="C151" s="309"/>
      <c r="D151" s="309"/>
      <c r="E151" s="309"/>
      <c r="F151" s="309"/>
      <c r="G151" s="309"/>
      <c r="H151" s="309"/>
      <c r="I151" s="309"/>
      <c r="J151" s="309"/>
      <c r="K151" s="309"/>
      <c r="L151" s="309"/>
      <c r="M151" s="309"/>
      <c r="N151" s="309"/>
      <c r="O151" s="309"/>
    </row>
    <row r="152" spans="1:15" x14ac:dyDescent="0.25">
      <c r="A152" s="309"/>
      <c r="B152" s="309"/>
      <c r="C152" s="309"/>
      <c r="D152" s="309"/>
      <c r="E152" s="309"/>
      <c r="F152" s="309"/>
      <c r="G152" s="309"/>
      <c r="H152" s="309"/>
      <c r="I152" s="309"/>
      <c r="J152" s="309"/>
      <c r="K152" s="309"/>
      <c r="L152" s="309"/>
      <c r="M152" s="309"/>
      <c r="N152" s="309"/>
      <c r="O152" s="309"/>
    </row>
    <row r="153" spans="1:15" x14ac:dyDescent="0.25">
      <c r="A153" s="309"/>
      <c r="B153" s="309"/>
      <c r="C153" s="309"/>
      <c r="D153" s="309"/>
      <c r="E153" s="309"/>
      <c r="F153" s="309"/>
      <c r="G153" s="309"/>
      <c r="H153" s="309"/>
      <c r="I153" s="309"/>
      <c r="J153" s="309"/>
      <c r="K153" s="309"/>
      <c r="L153" s="309"/>
      <c r="M153" s="309"/>
      <c r="N153" s="309"/>
      <c r="O153" s="309"/>
    </row>
    <row r="154" spans="1:15" x14ac:dyDescent="0.25">
      <c r="A154" s="309"/>
      <c r="B154" s="309"/>
      <c r="C154" s="309"/>
      <c r="D154" s="309"/>
      <c r="E154" s="309"/>
      <c r="F154" s="309"/>
      <c r="G154" s="309"/>
      <c r="H154" s="309"/>
      <c r="I154" s="309"/>
      <c r="J154" s="309"/>
      <c r="K154" s="309"/>
      <c r="L154" s="309"/>
      <c r="M154" s="309"/>
      <c r="N154" s="309"/>
      <c r="O154" s="309"/>
    </row>
    <row r="155" spans="1:15" x14ac:dyDescent="0.25">
      <c r="A155" s="309"/>
      <c r="B155" s="309"/>
      <c r="C155" s="309"/>
      <c r="D155" s="309"/>
      <c r="E155" s="309"/>
      <c r="F155" s="309"/>
      <c r="G155" s="309"/>
      <c r="H155" s="309"/>
      <c r="I155" s="309"/>
      <c r="J155" s="309"/>
      <c r="K155" s="309"/>
      <c r="L155" s="309"/>
      <c r="M155" s="309"/>
      <c r="N155" s="309"/>
      <c r="O155" s="309"/>
    </row>
    <row r="156" spans="1:15" x14ac:dyDescent="0.25">
      <c r="A156" s="309"/>
      <c r="B156" s="309"/>
      <c r="C156" s="309"/>
      <c r="D156" s="309"/>
      <c r="E156" s="309"/>
      <c r="F156" s="309"/>
      <c r="G156" s="309"/>
      <c r="H156" s="309"/>
      <c r="I156" s="309"/>
      <c r="J156" s="309"/>
      <c r="K156" s="309"/>
      <c r="L156" s="309"/>
      <c r="M156" s="309"/>
      <c r="N156" s="309"/>
      <c r="O156" s="309"/>
    </row>
    <row r="157" spans="1:15" x14ac:dyDescent="0.25">
      <c r="A157" s="309"/>
      <c r="B157" s="309"/>
      <c r="C157" s="309"/>
      <c r="D157" s="309"/>
      <c r="E157" s="309"/>
      <c r="F157" s="309"/>
      <c r="G157" s="309"/>
      <c r="H157" s="309"/>
      <c r="I157" s="309"/>
      <c r="J157" s="309"/>
      <c r="K157" s="309"/>
      <c r="L157" s="309"/>
      <c r="M157" s="309"/>
      <c r="N157" s="309"/>
      <c r="O157" s="309"/>
    </row>
    <row r="158" spans="1:15" x14ac:dyDescent="0.25">
      <c r="A158" s="309"/>
      <c r="B158" s="309"/>
      <c r="C158" s="309"/>
      <c r="D158" s="309"/>
      <c r="E158" s="309"/>
      <c r="F158" s="309"/>
      <c r="G158" s="309"/>
      <c r="H158" s="309"/>
      <c r="I158" s="309"/>
      <c r="J158" s="309"/>
      <c r="K158" s="309"/>
      <c r="L158" s="309"/>
      <c r="M158" s="309"/>
      <c r="N158" s="309"/>
      <c r="O158" s="309"/>
    </row>
    <row r="159" spans="1:15" x14ac:dyDescent="0.25">
      <c r="A159" s="309"/>
      <c r="B159" s="309"/>
      <c r="C159" s="309"/>
      <c r="D159" s="309"/>
      <c r="E159" s="309"/>
      <c r="F159" s="309"/>
      <c r="G159" s="309"/>
      <c r="H159" s="309"/>
      <c r="I159" s="309"/>
      <c r="J159" s="309"/>
      <c r="K159" s="309"/>
      <c r="L159" s="309"/>
      <c r="M159" s="309"/>
      <c r="N159" s="309"/>
      <c r="O159" s="309"/>
    </row>
    <row r="160" spans="1:15" x14ac:dyDescent="0.25">
      <c r="A160" s="309"/>
      <c r="B160" s="309"/>
      <c r="C160" s="309"/>
      <c r="D160" s="309"/>
      <c r="E160" s="309"/>
      <c r="F160" s="309"/>
      <c r="G160" s="309"/>
      <c r="H160" s="309"/>
      <c r="I160" s="309"/>
      <c r="J160" s="309"/>
      <c r="K160" s="309"/>
      <c r="L160" s="309"/>
      <c r="M160" s="309"/>
      <c r="N160" s="309"/>
      <c r="O160" s="309"/>
    </row>
    <row r="161" spans="1:15" x14ac:dyDescent="0.25">
      <c r="A161" s="309"/>
      <c r="B161" s="309"/>
      <c r="C161" s="309"/>
      <c r="D161" s="309"/>
      <c r="E161" s="309"/>
      <c r="F161" s="309"/>
      <c r="G161" s="309"/>
      <c r="H161" s="309"/>
      <c r="I161" s="309"/>
      <c r="J161" s="309"/>
      <c r="K161" s="309"/>
      <c r="L161" s="309"/>
      <c r="M161" s="309"/>
      <c r="N161" s="309"/>
      <c r="O161" s="309"/>
    </row>
    <row r="162" spans="1:15" x14ac:dyDescent="0.25">
      <c r="A162" s="309"/>
      <c r="B162" s="309"/>
      <c r="C162" s="309"/>
      <c r="D162" s="309"/>
      <c r="E162" s="309"/>
      <c r="F162" s="309"/>
      <c r="G162" s="309"/>
      <c r="H162" s="309"/>
      <c r="I162" s="309"/>
      <c r="J162" s="309"/>
      <c r="K162" s="309"/>
      <c r="L162" s="309"/>
      <c r="M162" s="309"/>
      <c r="N162" s="309"/>
      <c r="O162" s="309"/>
    </row>
    <row r="163" spans="1:15" x14ac:dyDescent="0.25">
      <c r="A163" s="309"/>
      <c r="B163" s="309"/>
      <c r="C163" s="309"/>
      <c r="D163" s="309"/>
      <c r="E163" s="309"/>
      <c r="F163" s="309"/>
      <c r="G163" s="309"/>
      <c r="H163" s="309"/>
      <c r="I163" s="309"/>
      <c r="J163" s="309"/>
      <c r="K163" s="309"/>
      <c r="L163" s="309"/>
      <c r="M163" s="309"/>
      <c r="N163" s="309"/>
      <c r="O163" s="309"/>
    </row>
    <row r="164" spans="1:15" x14ac:dyDescent="0.25">
      <c r="A164" s="309"/>
      <c r="B164" s="309"/>
      <c r="C164" s="309"/>
      <c r="D164" s="309"/>
      <c r="E164" s="309"/>
      <c r="F164" s="309"/>
      <c r="G164" s="309"/>
      <c r="H164" s="309"/>
      <c r="I164" s="309"/>
      <c r="J164" s="309"/>
      <c r="K164" s="309"/>
      <c r="L164" s="309"/>
      <c r="M164" s="309"/>
      <c r="N164" s="309"/>
      <c r="O164" s="309"/>
    </row>
    <row r="165" spans="1:15" x14ac:dyDescent="0.25">
      <c r="A165" s="309"/>
      <c r="B165" s="309"/>
      <c r="C165" s="309"/>
      <c r="D165" s="309"/>
      <c r="E165" s="309"/>
      <c r="F165" s="309"/>
      <c r="G165" s="309"/>
      <c r="H165" s="309"/>
      <c r="I165" s="309"/>
      <c r="J165" s="309"/>
      <c r="K165" s="309"/>
      <c r="L165" s="309"/>
      <c r="M165" s="309"/>
      <c r="N165" s="309"/>
      <c r="O165" s="309"/>
    </row>
    <row r="166" spans="1:15" x14ac:dyDescent="0.25">
      <c r="A166" s="309"/>
      <c r="B166" s="309"/>
      <c r="C166" s="309"/>
      <c r="D166" s="309"/>
      <c r="E166" s="309"/>
      <c r="F166" s="309"/>
      <c r="G166" s="309"/>
      <c r="H166" s="309"/>
      <c r="I166" s="309"/>
      <c r="J166" s="309"/>
      <c r="K166" s="309"/>
      <c r="L166" s="309"/>
      <c r="M166" s="309"/>
      <c r="N166" s="309"/>
      <c r="O166" s="309"/>
    </row>
    <row r="167" spans="1:15" x14ac:dyDescent="0.25">
      <c r="A167" s="309"/>
      <c r="B167" s="309"/>
      <c r="C167" s="309"/>
      <c r="D167" s="309"/>
      <c r="E167" s="309"/>
      <c r="F167" s="309"/>
      <c r="G167" s="309"/>
      <c r="H167" s="309"/>
      <c r="I167" s="309"/>
      <c r="J167" s="309"/>
      <c r="K167" s="309"/>
      <c r="L167" s="309"/>
      <c r="M167" s="309"/>
      <c r="N167" s="309"/>
      <c r="O167" s="309"/>
    </row>
    <row r="168" spans="1:15" x14ac:dyDescent="0.25">
      <c r="A168" s="309"/>
      <c r="B168" s="309"/>
      <c r="C168" s="309"/>
      <c r="D168" s="309"/>
      <c r="E168" s="309"/>
      <c r="F168" s="309"/>
      <c r="G168" s="309"/>
      <c r="H168" s="309"/>
      <c r="I168" s="309"/>
      <c r="J168" s="309"/>
      <c r="K168" s="309"/>
      <c r="L168" s="309"/>
      <c r="M168" s="309"/>
      <c r="N168" s="309"/>
      <c r="O168" s="309"/>
    </row>
    <row r="169" spans="1:15" x14ac:dyDescent="0.25">
      <c r="A169" s="309"/>
      <c r="B169" s="309"/>
      <c r="C169" s="309"/>
      <c r="D169" s="309"/>
      <c r="E169" s="309"/>
      <c r="F169" s="309"/>
      <c r="G169" s="309"/>
      <c r="H169" s="309"/>
      <c r="I169" s="309"/>
      <c r="J169" s="309"/>
      <c r="K169" s="309"/>
      <c r="L169" s="309"/>
      <c r="M169" s="309"/>
      <c r="N169" s="309"/>
      <c r="O169" s="309"/>
    </row>
    <row r="170" spans="1:15" x14ac:dyDescent="0.25">
      <c r="A170" s="309"/>
      <c r="B170" s="309"/>
      <c r="C170" s="309"/>
      <c r="D170" s="309"/>
      <c r="E170" s="309"/>
      <c r="F170" s="309"/>
      <c r="G170" s="309"/>
      <c r="H170" s="309"/>
      <c r="I170" s="309"/>
      <c r="J170" s="309"/>
      <c r="K170" s="309"/>
      <c r="L170" s="309"/>
      <c r="M170" s="309"/>
      <c r="N170" s="309"/>
      <c r="O170" s="309"/>
    </row>
    <row r="171" spans="1:15" x14ac:dyDescent="0.25">
      <c r="A171" s="309"/>
      <c r="B171" s="309"/>
      <c r="C171" s="309"/>
      <c r="D171" s="309"/>
      <c r="E171" s="309"/>
      <c r="F171" s="309"/>
      <c r="G171" s="309"/>
      <c r="H171" s="309"/>
      <c r="I171" s="309"/>
      <c r="J171" s="309"/>
      <c r="K171" s="309"/>
      <c r="L171" s="309"/>
      <c r="M171" s="309"/>
      <c r="N171" s="309"/>
      <c r="O171" s="309"/>
    </row>
    <row r="172" spans="1:15" x14ac:dyDescent="0.25">
      <c r="A172" s="309"/>
      <c r="B172" s="309"/>
      <c r="C172" s="309"/>
      <c r="D172" s="309"/>
      <c r="E172" s="309"/>
      <c r="F172" s="309"/>
      <c r="G172" s="309"/>
      <c r="H172" s="309"/>
      <c r="I172" s="309"/>
      <c r="J172" s="309"/>
      <c r="K172" s="309"/>
      <c r="L172" s="309"/>
      <c r="M172" s="309"/>
      <c r="N172" s="309"/>
      <c r="O172" s="309"/>
    </row>
    <row r="173" spans="1:15" x14ac:dyDescent="0.25">
      <c r="A173" s="309"/>
      <c r="B173" s="309"/>
      <c r="C173" s="309"/>
      <c r="D173" s="309"/>
      <c r="E173" s="309"/>
      <c r="F173" s="309"/>
      <c r="G173" s="309"/>
      <c r="H173" s="309"/>
      <c r="I173" s="309"/>
      <c r="J173" s="309"/>
      <c r="K173" s="309"/>
      <c r="L173" s="309"/>
      <c r="M173" s="309"/>
      <c r="N173" s="309"/>
      <c r="O173" s="309"/>
    </row>
    <row r="174" spans="1:15" x14ac:dyDescent="0.25">
      <c r="A174" s="309"/>
      <c r="B174" s="309"/>
      <c r="C174" s="309"/>
      <c r="D174" s="309"/>
      <c r="E174" s="309"/>
      <c r="F174" s="309"/>
      <c r="G174" s="309"/>
      <c r="H174" s="309"/>
      <c r="I174" s="309"/>
      <c r="J174" s="309"/>
      <c r="K174" s="309"/>
      <c r="L174" s="309"/>
      <c r="M174" s="309"/>
      <c r="N174" s="309"/>
      <c r="O174" s="309"/>
    </row>
    <row r="175" spans="1:15" x14ac:dyDescent="0.25">
      <c r="A175" s="309"/>
      <c r="B175" s="309"/>
      <c r="C175" s="309"/>
      <c r="D175" s="309"/>
      <c r="E175" s="309"/>
      <c r="F175" s="309"/>
      <c r="G175" s="309"/>
      <c r="H175" s="309"/>
      <c r="I175" s="309"/>
      <c r="J175" s="309"/>
      <c r="K175" s="309"/>
      <c r="L175" s="309"/>
      <c r="M175" s="309"/>
      <c r="N175" s="309"/>
      <c r="O175" s="309"/>
    </row>
    <row r="176" spans="1:15" x14ac:dyDescent="0.25">
      <c r="A176" s="309"/>
      <c r="B176" s="309"/>
      <c r="C176" s="309"/>
      <c r="D176" s="309"/>
      <c r="E176" s="309"/>
      <c r="F176" s="309"/>
      <c r="G176" s="309"/>
      <c r="H176" s="309"/>
      <c r="I176" s="309"/>
      <c r="J176" s="309"/>
      <c r="K176" s="309"/>
      <c r="L176" s="309"/>
      <c r="M176" s="309"/>
      <c r="N176" s="309"/>
      <c r="O176" s="309"/>
    </row>
    <row r="177" spans="1:15" x14ac:dyDescent="0.25">
      <c r="A177" s="309"/>
      <c r="B177" s="309"/>
      <c r="C177" s="309"/>
      <c r="D177" s="309"/>
      <c r="E177" s="309"/>
      <c r="F177" s="309"/>
      <c r="G177" s="309"/>
      <c r="H177" s="309"/>
      <c r="I177" s="309"/>
      <c r="J177" s="309"/>
      <c r="K177" s="309"/>
      <c r="L177" s="309"/>
      <c r="M177" s="309"/>
      <c r="N177" s="309"/>
      <c r="O177" s="309"/>
    </row>
    <row r="178" spans="1:15" x14ac:dyDescent="0.25">
      <c r="A178" s="309"/>
      <c r="B178" s="309"/>
      <c r="C178" s="309"/>
      <c r="D178" s="309"/>
      <c r="E178" s="309"/>
      <c r="F178" s="309"/>
      <c r="G178" s="309"/>
      <c r="H178" s="309"/>
      <c r="I178" s="309"/>
      <c r="J178" s="309"/>
      <c r="K178" s="309"/>
      <c r="L178" s="309"/>
      <c r="M178" s="309"/>
      <c r="N178" s="309"/>
      <c r="O178" s="309"/>
    </row>
    <row r="179" spans="1:15" x14ac:dyDescent="0.25">
      <c r="A179" s="309"/>
      <c r="B179" s="309"/>
      <c r="C179" s="309"/>
      <c r="D179" s="309"/>
      <c r="E179" s="309"/>
      <c r="F179" s="309"/>
      <c r="G179" s="309"/>
      <c r="H179" s="309"/>
      <c r="I179" s="309"/>
      <c r="J179" s="309"/>
      <c r="K179" s="309"/>
      <c r="L179" s="309"/>
      <c r="M179" s="309"/>
      <c r="N179" s="309"/>
      <c r="O179" s="309"/>
    </row>
    <row r="180" spans="1:15" x14ac:dyDescent="0.25">
      <c r="A180" s="309"/>
      <c r="B180" s="309"/>
      <c r="C180" s="309"/>
      <c r="D180" s="309"/>
      <c r="E180" s="309"/>
      <c r="F180" s="309"/>
      <c r="G180" s="309"/>
      <c r="H180" s="309"/>
      <c r="I180" s="309"/>
      <c r="J180" s="309"/>
      <c r="K180" s="309"/>
      <c r="L180" s="309"/>
      <c r="M180" s="309"/>
      <c r="N180" s="309"/>
      <c r="O180" s="309"/>
    </row>
    <row r="181" spans="1:15" x14ac:dyDescent="0.25">
      <c r="A181" s="309"/>
      <c r="B181" s="309"/>
      <c r="C181" s="309"/>
      <c r="D181" s="309"/>
      <c r="E181" s="309"/>
      <c r="F181" s="309"/>
      <c r="G181" s="309"/>
      <c r="H181" s="309"/>
      <c r="I181" s="309"/>
      <c r="J181" s="309"/>
      <c r="K181" s="309"/>
      <c r="L181" s="309"/>
      <c r="M181" s="309"/>
      <c r="N181" s="309"/>
      <c r="O181" s="309"/>
    </row>
    <row r="182" spans="1:15" x14ac:dyDescent="0.25">
      <c r="A182" s="309"/>
      <c r="B182" s="309"/>
      <c r="C182" s="309"/>
      <c r="D182" s="309"/>
      <c r="E182" s="309"/>
      <c r="F182" s="309"/>
      <c r="G182" s="309"/>
      <c r="H182" s="309"/>
      <c r="I182" s="309"/>
      <c r="J182" s="309"/>
      <c r="K182" s="309"/>
      <c r="L182" s="309"/>
      <c r="M182" s="309"/>
      <c r="N182" s="309"/>
      <c r="O182" s="309"/>
    </row>
    <row r="183" spans="1:15" x14ac:dyDescent="0.25">
      <c r="A183" s="309"/>
      <c r="B183" s="309"/>
      <c r="C183" s="309"/>
      <c r="D183" s="309"/>
      <c r="E183" s="309"/>
      <c r="F183" s="309"/>
      <c r="G183" s="309"/>
      <c r="H183" s="309"/>
      <c r="I183" s="309"/>
      <c r="J183" s="309"/>
      <c r="K183" s="309"/>
      <c r="L183" s="309"/>
      <c r="M183" s="309"/>
      <c r="N183" s="309"/>
      <c r="O183" s="309"/>
    </row>
    <row r="184" spans="1:15" x14ac:dyDescent="0.25">
      <c r="A184" s="309"/>
      <c r="B184" s="309"/>
      <c r="C184" s="309"/>
      <c r="D184" s="309"/>
      <c r="E184" s="309"/>
      <c r="F184" s="309"/>
      <c r="G184" s="309"/>
      <c r="H184" s="309"/>
      <c r="I184" s="309"/>
      <c r="J184" s="309"/>
      <c r="K184" s="309"/>
      <c r="L184" s="309"/>
      <c r="M184" s="309"/>
      <c r="N184" s="309"/>
      <c r="O184" s="309"/>
    </row>
    <row r="185" spans="1:15" x14ac:dyDescent="0.25">
      <c r="A185" s="309"/>
      <c r="B185" s="309"/>
      <c r="C185" s="309"/>
      <c r="D185" s="309"/>
      <c r="E185" s="309"/>
      <c r="F185" s="309"/>
      <c r="G185" s="309"/>
      <c r="H185" s="309"/>
      <c r="I185" s="309"/>
      <c r="J185" s="309"/>
      <c r="K185" s="309"/>
      <c r="L185" s="309"/>
      <c r="M185" s="309"/>
      <c r="N185" s="309"/>
      <c r="O185" s="309"/>
    </row>
    <row r="186" spans="1:15" x14ac:dyDescent="0.25">
      <c r="A186" s="309"/>
      <c r="B186" s="309"/>
      <c r="C186" s="309"/>
      <c r="D186" s="309"/>
      <c r="E186" s="309"/>
      <c r="F186" s="309"/>
      <c r="G186" s="309"/>
      <c r="H186" s="309"/>
      <c r="I186" s="309"/>
      <c r="J186" s="309"/>
      <c r="K186" s="309"/>
      <c r="L186" s="309"/>
      <c r="M186" s="309"/>
      <c r="N186" s="309"/>
      <c r="O186" s="309"/>
    </row>
    <row r="187" spans="1:15" x14ac:dyDescent="0.25">
      <c r="A187" s="309"/>
      <c r="B187" s="309"/>
      <c r="C187" s="309"/>
      <c r="D187" s="309"/>
      <c r="E187" s="309"/>
      <c r="F187" s="309"/>
      <c r="G187" s="309"/>
      <c r="H187" s="309"/>
      <c r="I187" s="309"/>
      <c r="J187" s="309"/>
      <c r="K187" s="309"/>
      <c r="L187" s="309"/>
      <c r="M187" s="309"/>
      <c r="N187" s="309"/>
      <c r="O187" s="309"/>
    </row>
    <row r="188" spans="1:15" x14ac:dyDescent="0.25">
      <c r="A188" s="309"/>
      <c r="B188" s="309"/>
      <c r="C188" s="309"/>
      <c r="D188" s="309"/>
      <c r="E188" s="309"/>
      <c r="F188" s="309"/>
      <c r="G188" s="309"/>
      <c r="H188" s="309"/>
      <c r="I188" s="309"/>
      <c r="J188" s="309"/>
      <c r="K188" s="309"/>
      <c r="L188" s="309"/>
      <c r="M188" s="309"/>
      <c r="N188" s="309"/>
      <c r="O188" s="309"/>
    </row>
    <row r="189" spans="1:15" x14ac:dyDescent="0.25">
      <c r="A189" s="309"/>
      <c r="B189" s="309"/>
      <c r="C189" s="309"/>
      <c r="D189" s="309"/>
      <c r="E189" s="309"/>
      <c r="F189" s="309"/>
      <c r="G189" s="309"/>
      <c r="H189" s="309"/>
      <c r="I189" s="309"/>
      <c r="J189" s="309"/>
      <c r="K189" s="309"/>
      <c r="L189" s="309"/>
      <c r="M189" s="309"/>
      <c r="N189" s="309"/>
      <c r="O189" s="309"/>
    </row>
    <row r="190" spans="1:15" x14ac:dyDescent="0.25">
      <c r="A190" s="309"/>
      <c r="B190" s="309"/>
      <c r="C190" s="309"/>
      <c r="D190" s="309"/>
      <c r="E190" s="309"/>
      <c r="F190" s="309"/>
      <c r="G190" s="309"/>
      <c r="H190" s="309"/>
      <c r="I190" s="309"/>
      <c r="J190" s="309"/>
      <c r="K190" s="309"/>
      <c r="L190" s="309"/>
      <c r="M190" s="309"/>
      <c r="N190" s="309"/>
      <c r="O190" s="309"/>
    </row>
    <row r="191" spans="1:15" x14ac:dyDescent="0.25">
      <c r="A191" s="309"/>
      <c r="B191" s="309"/>
      <c r="C191" s="309"/>
      <c r="D191" s="309"/>
      <c r="E191" s="309"/>
      <c r="F191" s="309"/>
      <c r="G191" s="309"/>
      <c r="H191" s="309"/>
      <c r="I191" s="309"/>
      <c r="J191" s="309"/>
      <c r="K191" s="309"/>
      <c r="L191" s="309"/>
      <c r="M191" s="309"/>
      <c r="N191" s="309"/>
      <c r="O191" s="309"/>
    </row>
    <row r="192" spans="1:15" x14ac:dyDescent="0.25">
      <c r="A192" s="309"/>
      <c r="B192" s="309"/>
      <c r="C192" s="309"/>
      <c r="D192" s="309"/>
      <c r="E192" s="309"/>
      <c r="F192" s="309"/>
      <c r="G192" s="309"/>
      <c r="H192" s="309"/>
      <c r="I192" s="309"/>
      <c r="J192" s="309"/>
      <c r="K192" s="309"/>
      <c r="L192" s="309"/>
      <c r="M192" s="309"/>
      <c r="N192" s="309"/>
      <c r="O192" s="309"/>
    </row>
    <row r="193" spans="1:15" x14ac:dyDescent="0.25">
      <c r="A193" s="309"/>
      <c r="B193" s="309"/>
      <c r="C193" s="309"/>
      <c r="D193" s="309"/>
      <c r="E193" s="309"/>
      <c r="F193" s="309"/>
      <c r="G193" s="309"/>
      <c r="H193" s="309"/>
      <c r="I193" s="309"/>
      <c r="J193" s="309"/>
      <c r="K193" s="309"/>
      <c r="L193" s="309"/>
      <c r="M193" s="309"/>
      <c r="N193" s="309"/>
      <c r="O193" s="309"/>
    </row>
    <row r="194" spans="1:15" x14ac:dyDescent="0.25">
      <c r="A194" s="309"/>
      <c r="B194" s="309"/>
      <c r="C194" s="309"/>
      <c r="D194" s="309"/>
      <c r="E194" s="309"/>
      <c r="F194" s="309"/>
      <c r="G194" s="309"/>
      <c r="H194" s="309"/>
      <c r="I194" s="309"/>
      <c r="J194" s="309"/>
      <c r="K194" s="309"/>
      <c r="L194" s="309"/>
      <c r="M194" s="309"/>
      <c r="N194" s="309"/>
      <c r="O194" s="309"/>
    </row>
    <row r="195" spans="1:15" x14ac:dyDescent="0.25">
      <c r="A195" s="309"/>
      <c r="B195" s="309"/>
      <c r="C195" s="309"/>
      <c r="D195" s="309"/>
      <c r="E195" s="309"/>
      <c r="F195" s="309"/>
      <c r="G195" s="309"/>
      <c r="H195" s="309"/>
      <c r="I195" s="309"/>
      <c r="J195" s="309"/>
      <c r="K195" s="309"/>
      <c r="L195" s="309"/>
      <c r="M195" s="309"/>
      <c r="N195" s="309"/>
      <c r="O195" s="309"/>
    </row>
    <row r="196" spans="1:15" x14ac:dyDescent="0.25">
      <c r="A196" s="309"/>
      <c r="B196" s="309"/>
      <c r="C196" s="309"/>
      <c r="D196" s="309"/>
      <c r="E196" s="309"/>
      <c r="F196" s="309"/>
      <c r="G196" s="309"/>
      <c r="H196" s="309"/>
      <c r="I196" s="309"/>
      <c r="J196" s="309"/>
      <c r="K196" s="309"/>
      <c r="L196" s="309"/>
      <c r="M196" s="309"/>
      <c r="N196" s="309"/>
      <c r="O196" s="309"/>
    </row>
    <row r="197" spans="1:15" x14ac:dyDescent="0.25">
      <c r="A197" s="309"/>
      <c r="B197" s="309"/>
      <c r="C197" s="309"/>
      <c r="D197" s="309"/>
      <c r="E197" s="309"/>
      <c r="F197" s="309"/>
      <c r="G197" s="309"/>
      <c r="H197" s="309"/>
      <c r="I197" s="309"/>
      <c r="J197" s="309"/>
      <c r="K197" s="309"/>
      <c r="L197" s="309"/>
      <c r="M197" s="309"/>
      <c r="N197" s="309"/>
      <c r="O197" s="309"/>
    </row>
    <row r="198" spans="1:15" x14ac:dyDescent="0.25">
      <c r="A198" s="309"/>
      <c r="B198" s="309"/>
      <c r="C198" s="309"/>
      <c r="D198" s="309"/>
      <c r="E198" s="309"/>
      <c r="F198" s="309"/>
      <c r="G198" s="309"/>
      <c r="H198" s="309"/>
      <c r="I198" s="309"/>
      <c r="J198" s="309"/>
      <c r="K198" s="309"/>
      <c r="L198" s="309"/>
      <c r="M198" s="309"/>
      <c r="N198" s="309"/>
      <c r="O198" s="309"/>
    </row>
    <row r="199" spans="1:15" x14ac:dyDescent="0.25">
      <c r="A199" s="309"/>
      <c r="B199" s="309"/>
      <c r="C199" s="309"/>
      <c r="D199" s="309"/>
      <c r="E199" s="309"/>
      <c r="F199" s="309"/>
      <c r="G199" s="309"/>
      <c r="H199" s="309"/>
      <c r="I199" s="309"/>
      <c r="J199" s="309"/>
      <c r="K199" s="309"/>
      <c r="L199" s="309"/>
      <c r="M199" s="309"/>
      <c r="N199" s="309"/>
      <c r="O199" s="309"/>
    </row>
    <row r="200" spans="1:15" x14ac:dyDescent="0.25">
      <c r="A200" s="309"/>
      <c r="B200" s="309"/>
      <c r="C200" s="309"/>
      <c r="D200" s="309"/>
      <c r="E200" s="309"/>
      <c r="F200" s="309"/>
      <c r="G200" s="309"/>
      <c r="H200" s="309"/>
      <c r="I200" s="309"/>
      <c r="J200" s="309"/>
      <c r="K200" s="309"/>
      <c r="L200" s="309"/>
      <c r="M200" s="309"/>
      <c r="N200" s="309"/>
      <c r="O200" s="309"/>
    </row>
    <row r="201" spans="1:15" x14ac:dyDescent="0.25">
      <c r="A201" s="309"/>
      <c r="B201" s="309"/>
      <c r="C201" s="309"/>
      <c r="D201" s="309"/>
      <c r="E201" s="309"/>
      <c r="F201" s="309"/>
      <c r="G201" s="309"/>
      <c r="H201" s="309"/>
      <c r="I201" s="309"/>
      <c r="J201" s="309"/>
      <c r="K201" s="309"/>
      <c r="L201" s="309"/>
      <c r="M201" s="309"/>
      <c r="N201" s="309"/>
      <c r="O201" s="309"/>
    </row>
    <row r="202" spans="1:15" x14ac:dyDescent="0.25">
      <c r="A202" s="309"/>
      <c r="B202" s="309"/>
      <c r="C202" s="309"/>
      <c r="D202" s="309"/>
      <c r="E202" s="309"/>
      <c r="F202" s="309"/>
      <c r="G202" s="309"/>
      <c r="H202" s="309"/>
      <c r="I202" s="309"/>
      <c r="J202" s="309"/>
      <c r="K202" s="309"/>
      <c r="L202" s="309"/>
      <c r="M202" s="309"/>
      <c r="N202" s="309"/>
      <c r="O202" s="309"/>
    </row>
    <row r="203" spans="1:15" x14ac:dyDescent="0.25">
      <c r="A203" s="309"/>
      <c r="B203" s="309"/>
      <c r="C203" s="309"/>
      <c r="D203" s="309"/>
      <c r="E203" s="309"/>
      <c r="F203" s="309"/>
      <c r="G203" s="309"/>
      <c r="H203" s="309"/>
      <c r="I203" s="309"/>
      <c r="J203" s="309"/>
      <c r="K203" s="309"/>
      <c r="L203" s="309"/>
      <c r="M203" s="309"/>
      <c r="N203" s="309"/>
      <c r="O203" s="309"/>
    </row>
    <row r="204" spans="1:15" x14ac:dyDescent="0.25">
      <c r="A204" s="309"/>
      <c r="B204" s="309"/>
      <c r="C204" s="309"/>
      <c r="D204" s="309"/>
      <c r="E204" s="309"/>
      <c r="F204" s="309"/>
      <c r="G204" s="309"/>
      <c r="H204" s="309"/>
      <c r="I204" s="309"/>
      <c r="J204" s="309"/>
      <c r="K204" s="309"/>
      <c r="L204" s="309"/>
      <c r="M204" s="309"/>
      <c r="N204" s="309"/>
      <c r="O204" s="309"/>
    </row>
    <row r="205" spans="1:15" x14ac:dyDescent="0.25">
      <c r="A205" s="309"/>
      <c r="B205" s="309"/>
      <c r="C205" s="309"/>
      <c r="D205" s="309"/>
      <c r="E205" s="309"/>
      <c r="F205" s="309"/>
      <c r="G205" s="309"/>
      <c r="H205" s="309"/>
      <c r="I205" s="309"/>
      <c r="J205" s="309"/>
      <c r="K205" s="309"/>
      <c r="L205" s="309"/>
      <c r="M205" s="309"/>
      <c r="N205" s="309"/>
      <c r="O205" s="309"/>
    </row>
    <row r="206" spans="1:15" x14ac:dyDescent="0.25">
      <c r="A206" s="309"/>
      <c r="B206" s="309"/>
      <c r="C206" s="309"/>
      <c r="D206" s="309"/>
      <c r="E206" s="309"/>
      <c r="F206" s="309"/>
      <c r="G206" s="309"/>
      <c r="H206" s="309"/>
      <c r="I206" s="309"/>
      <c r="J206" s="309"/>
      <c r="K206" s="309"/>
      <c r="L206" s="309"/>
      <c r="M206" s="309"/>
      <c r="N206" s="309"/>
      <c r="O206" s="309"/>
    </row>
    <row r="207" spans="1:15" x14ac:dyDescent="0.25">
      <c r="A207" s="309"/>
      <c r="B207" s="309"/>
      <c r="C207" s="309"/>
      <c r="D207" s="309"/>
      <c r="E207" s="309"/>
      <c r="F207" s="309"/>
      <c r="G207" s="309"/>
      <c r="H207" s="309"/>
      <c r="I207" s="309"/>
      <c r="J207" s="309"/>
      <c r="K207" s="309"/>
      <c r="L207" s="309"/>
      <c r="M207" s="309"/>
      <c r="N207" s="309"/>
      <c r="O207" s="309"/>
    </row>
    <row r="208" spans="1:15" x14ac:dyDescent="0.25">
      <c r="A208" s="309"/>
      <c r="B208" s="309"/>
      <c r="C208" s="309"/>
      <c r="D208" s="309"/>
      <c r="E208" s="309"/>
      <c r="F208" s="309"/>
      <c r="G208" s="309"/>
      <c r="H208" s="309"/>
      <c r="I208" s="309"/>
      <c r="J208" s="309"/>
      <c r="K208" s="309"/>
      <c r="L208" s="309"/>
      <c r="M208" s="309"/>
      <c r="N208" s="309"/>
      <c r="O208" s="309"/>
    </row>
    <row r="209" spans="1:15" x14ac:dyDescent="0.25">
      <c r="A209" s="309"/>
      <c r="B209" s="309"/>
      <c r="C209" s="309"/>
      <c r="D209" s="309"/>
      <c r="E209" s="309"/>
      <c r="F209" s="309"/>
      <c r="G209" s="309"/>
      <c r="H209" s="309"/>
      <c r="I209" s="309"/>
      <c r="J209" s="309"/>
      <c r="K209" s="309"/>
      <c r="L209" s="309"/>
      <c r="M209" s="309"/>
      <c r="N209" s="309"/>
      <c r="O209" s="309"/>
    </row>
    <row r="210" spans="1:15" x14ac:dyDescent="0.25">
      <c r="A210" s="309"/>
      <c r="B210" s="309"/>
      <c r="C210" s="309"/>
      <c r="D210" s="309"/>
      <c r="E210" s="309"/>
      <c r="F210" s="309"/>
      <c r="G210" s="309"/>
      <c r="H210" s="309"/>
      <c r="I210" s="309"/>
      <c r="J210" s="309"/>
      <c r="K210" s="309"/>
      <c r="L210" s="309"/>
      <c r="M210" s="309"/>
      <c r="N210" s="309"/>
      <c r="O210" s="309"/>
    </row>
    <row r="211" spans="1:15" x14ac:dyDescent="0.25">
      <c r="A211" s="309"/>
      <c r="B211" s="309"/>
      <c r="C211" s="309"/>
      <c r="D211" s="309"/>
      <c r="E211" s="309"/>
      <c r="F211" s="309"/>
      <c r="G211" s="309"/>
      <c r="H211" s="309"/>
      <c r="I211" s="309"/>
      <c r="J211" s="309"/>
      <c r="K211" s="309"/>
      <c r="L211" s="309"/>
      <c r="M211" s="309"/>
      <c r="N211" s="309"/>
      <c r="O211" s="309"/>
    </row>
    <row r="212" spans="1:15" x14ac:dyDescent="0.25">
      <c r="A212" s="309"/>
      <c r="B212" s="309"/>
      <c r="C212" s="309"/>
      <c r="D212" s="309"/>
      <c r="E212" s="309"/>
      <c r="F212" s="309"/>
      <c r="G212" s="309"/>
      <c r="H212" s="309"/>
      <c r="I212" s="309"/>
      <c r="J212" s="309"/>
      <c r="K212" s="309"/>
      <c r="L212" s="309"/>
      <c r="M212" s="309"/>
      <c r="N212" s="309"/>
      <c r="O212" s="309"/>
    </row>
    <row r="213" spans="1:15" x14ac:dyDescent="0.25">
      <c r="A213" s="309"/>
      <c r="B213" s="309"/>
      <c r="C213" s="309"/>
      <c r="D213" s="309"/>
      <c r="E213" s="309"/>
      <c r="F213" s="309"/>
      <c r="G213" s="309"/>
      <c r="H213" s="309"/>
      <c r="I213" s="309"/>
      <c r="J213" s="309"/>
      <c r="K213" s="309"/>
      <c r="L213" s="309"/>
      <c r="M213" s="309"/>
      <c r="N213" s="309"/>
      <c r="O213" s="309"/>
    </row>
    <row r="214" spans="1:15" x14ac:dyDescent="0.25">
      <c r="A214" s="309"/>
      <c r="B214" s="309"/>
      <c r="C214" s="309"/>
      <c r="D214" s="309"/>
      <c r="E214" s="309"/>
      <c r="F214" s="309"/>
      <c r="G214" s="309"/>
      <c r="H214" s="309"/>
      <c r="I214" s="309"/>
      <c r="J214" s="309"/>
      <c r="K214" s="309"/>
      <c r="L214" s="309"/>
      <c r="M214" s="309"/>
      <c r="N214" s="309"/>
      <c r="O214" s="309"/>
    </row>
    <row r="215" spans="1:15" x14ac:dyDescent="0.25">
      <c r="A215" s="309"/>
      <c r="B215" s="309"/>
      <c r="C215" s="309"/>
      <c r="D215" s="309"/>
      <c r="E215" s="309"/>
      <c r="F215" s="309"/>
      <c r="G215" s="309"/>
      <c r="H215" s="309"/>
      <c r="I215" s="309"/>
      <c r="J215" s="309"/>
      <c r="K215" s="309"/>
      <c r="L215" s="309"/>
      <c r="M215" s="309"/>
      <c r="N215" s="309"/>
      <c r="O215" s="309"/>
    </row>
    <row r="216" spans="1:15" x14ac:dyDescent="0.25">
      <c r="A216" s="309"/>
      <c r="B216" s="309"/>
      <c r="C216" s="309"/>
      <c r="D216" s="309"/>
      <c r="E216" s="309"/>
      <c r="F216" s="309"/>
      <c r="G216" s="309"/>
      <c r="H216" s="309"/>
      <c r="I216" s="309"/>
      <c r="J216" s="309"/>
      <c r="K216" s="309"/>
      <c r="L216" s="309"/>
      <c r="M216" s="309"/>
      <c r="N216" s="309"/>
      <c r="O216" s="309"/>
    </row>
    <row r="217" spans="1:15" x14ac:dyDescent="0.25">
      <c r="A217" s="309"/>
      <c r="B217" s="309"/>
      <c r="C217" s="309"/>
      <c r="D217" s="309"/>
      <c r="E217" s="309"/>
      <c r="F217" s="309"/>
      <c r="G217" s="309"/>
      <c r="H217" s="309"/>
      <c r="I217" s="309"/>
      <c r="J217" s="309"/>
      <c r="K217" s="309"/>
      <c r="L217" s="309"/>
      <c r="M217" s="309"/>
      <c r="N217" s="309"/>
      <c r="O217" s="309"/>
    </row>
    <row r="218" spans="1:15" x14ac:dyDescent="0.25">
      <c r="A218" s="309"/>
      <c r="B218" s="309"/>
      <c r="C218" s="309"/>
      <c r="D218" s="309"/>
      <c r="E218" s="309"/>
      <c r="F218" s="309"/>
      <c r="G218" s="309"/>
      <c r="H218" s="309"/>
      <c r="I218" s="309"/>
      <c r="J218" s="309"/>
      <c r="K218" s="309"/>
      <c r="L218" s="309"/>
      <c r="M218" s="309"/>
      <c r="N218" s="309"/>
      <c r="O218" s="309"/>
    </row>
    <row r="219" spans="1:15" x14ac:dyDescent="0.25">
      <c r="A219" s="309"/>
      <c r="B219" s="309"/>
      <c r="C219" s="309"/>
      <c r="D219" s="309"/>
      <c r="E219" s="309"/>
      <c r="F219" s="309"/>
      <c r="G219" s="309"/>
      <c r="H219" s="309"/>
      <c r="I219" s="309"/>
      <c r="J219" s="309"/>
      <c r="K219" s="309"/>
      <c r="L219" s="309"/>
      <c r="M219" s="309"/>
      <c r="N219" s="309"/>
      <c r="O219" s="309"/>
    </row>
    <row r="220" spans="1:15" x14ac:dyDescent="0.25">
      <c r="A220" s="309"/>
      <c r="B220" s="309"/>
      <c r="C220" s="309"/>
      <c r="D220" s="309"/>
      <c r="E220" s="309"/>
      <c r="F220" s="309"/>
      <c r="G220" s="309"/>
      <c r="H220" s="309"/>
      <c r="I220" s="309"/>
      <c r="J220" s="309"/>
      <c r="K220" s="309"/>
      <c r="L220" s="309"/>
      <c r="M220" s="309"/>
      <c r="N220" s="309"/>
      <c r="O220" s="309"/>
    </row>
    <row r="221" spans="1:15" x14ac:dyDescent="0.25">
      <c r="A221" s="309"/>
      <c r="B221" s="309"/>
      <c r="C221" s="309"/>
      <c r="D221" s="309"/>
      <c r="E221" s="309"/>
      <c r="F221" s="309"/>
      <c r="G221" s="309"/>
      <c r="H221" s="309"/>
      <c r="I221" s="309"/>
      <c r="J221" s="309"/>
      <c r="K221" s="309"/>
      <c r="L221" s="309"/>
      <c r="M221" s="309"/>
      <c r="N221" s="309"/>
      <c r="O221" s="309"/>
    </row>
    <row r="222" spans="1:15" x14ac:dyDescent="0.25">
      <c r="A222" s="309"/>
      <c r="B222" s="309"/>
      <c r="C222" s="309"/>
      <c r="D222" s="309"/>
      <c r="E222" s="309"/>
      <c r="F222" s="309"/>
      <c r="G222" s="309"/>
      <c r="H222" s="309"/>
      <c r="I222" s="309"/>
      <c r="J222" s="309"/>
      <c r="K222" s="309"/>
      <c r="L222" s="309"/>
      <c r="M222" s="309"/>
      <c r="N222" s="309"/>
      <c r="O222" s="309"/>
    </row>
    <row r="223" spans="1:15" x14ac:dyDescent="0.25">
      <c r="A223" s="309"/>
      <c r="B223" s="309"/>
      <c r="C223" s="309"/>
      <c r="D223" s="309"/>
      <c r="E223" s="309"/>
      <c r="F223" s="309"/>
      <c r="G223" s="309"/>
      <c r="H223" s="309"/>
      <c r="I223" s="309"/>
      <c r="J223" s="309"/>
      <c r="K223" s="309"/>
      <c r="L223" s="309"/>
      <c r="M223" s="309"/>
      <c r="N223" s="309"/>
      <c r="O223" s="309"/>
    </row>
    <row r="224" spans="1:15" x14ac:dyDescent="0.25">
      <c r="A224" s="309"/>
      <c r="B224" s="309"/>
      <c r="C224" s="309"/>
      <c r="D224" s="309"/>
      <c r="E224" s="309"/>
      <c r="F224" s="309"/>
      <c r="G224" s="309"/>
      <c r="H224" s="309"/>
      <c r="I224" s="309"/>
      <c r="J224" s="309"/>
      <c r="K224" s="309"/>
      <c r="L224" s="309"/>
      <c r="M224" s="309"/>
      <c r="N224" s="309"/>
      <c r="O224" s="309"/>
    </row>
    <row r="225" spans="1:15" x14ac:dyDescent="0.25">
      <c r="A225" s="309"/>
      <c r="B225" s="309"/>
      <c r="C225" s="309"/>
      <c r="D225" s="309"/>
      <c r="E225" s="309"/>
      <c r="F225" s="309"/>
      <c r="G225" s="309"/>
      <c r="H225" s="309"/>
      <c r="I225" s="309"/>
      <c r="J225" s="309"/>
      <c r="K225" s="309"/>
      <c r="L225" s="309"/>
      <c r="M225" s="309"/>
      <c r="N225" s="309"/>
      <c r="O225" s="309"/>
    </row>
    <row r="226" spans="1:15" x14ac:dyDescent="0.25">
      <c r="A226" s="309"/>
      <c r="B226" s="309"/>
      <c r="C226" s="309"/>
      <c r="D226" s="309"/>
      <c r="E226" s="309"/>
      <c r="F226" s="309"/>
      <c r="G226" s="309"/>
      <c r="H226" s="309"/>
      <c r="I226" s="309"/>
      <c r="J226" s="309"/>
      <c r="K226" s="309"/>
      <c r="L226" s="309"/>
      <c r="M226" s="309"/>
      <c r="N226" s="309"/>
      <c r="O226" s="309"/>
    </row>
    <row r="227" spans="1:15" x14ac:dyDescent="0.25">
      <c r="A227" s="309"/>
      <c r="B227" s="309"/>
      <c r="C227" s="309"/>
      <c r="D227" s="309"/>
      <c r="E227" s="309"/>
      <c r="F227" s="309"/>
      <c r="G227" s="309"/>
      <c r="H227" s="309"/>
      <c r="I227" s="309"/>
      <c r="J227" s="309"/>
      <c r="K227" s="309"/>
      <c r="L227" s="309"/>
      <c r="M227" s="309"/>
      <c r="N227" s="309"/>
      <c r="O227" s="309"/>
    </row>
  </sheetData>
  <mergeCells count="1">
    <mergeCell ref="A2:O2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90" zoomScaleSheetLayoutView="90" workbookViewId="0">
      <selection activeCell="F19" sqref="F19"/>
    </sheetView>
  </sheetViews>
  <sheetFormatPr defaultRowHeight="16.5" x14ac:dyDescent="0.25"/>
  <cols>
    <col min="1" max="1" width="6.42578125" style="188" customWidth="1"/>
    <col min="2" max="2" width="40.7109375" style="188" customWidth="1"/>
    <col min="3" max="3" width="68.85546875" style="188" customWidth="1"/>
    <col min="4" max="4" width="30.28515625" style="188" customWidth="1"/>
    <col min="5" max="5" width="14" style="188" customWidth="1"/>
    <col min="6" max="6" width="16.140625" style="188" customWidth="1"/>
    <col min="7" max="7" width="11.140625" style="188" customWidth="1"/>
    <col min="8" max="8" width="13.28515625" style="188" customWidth="1"/>
    <col min="9" max="9" width="46.28515625" style="188" customWidth="1"/>
    <col min="10" max="10" width="11.42578125" style="188" customWidth="1"/>
    <col min="11" max="256" width="9.140625" style="188"/>
    <col min="257" max="257" width="6.42578125" style="188" customWidth="1"/>
    <col min="258" max="258" width="40.7109375" style="188" customWidth="1"/>
    <col min="259" max="259" width="68.85546875" style="188" customWidth="1"/>
    <col min="260" max="260" width="27.28515625" style="188" customWidth="1"/>
    <col min="261" max="261" width="14" style="188" customWidth="1"/>
    <col min="262" max="262" width="16.140625" style="188" customWidth="1"/>
    <col min="263" max="263" width="11.140625" style="188" customWidth="1"/>
    <col min="264" max="264" width="13.28515625" style="188" customWidth="1"/>
    <col min="265" max="265" width="46.28515625" style="188" customWidth="1"/>
    <col min="266" max="266" width="11.42578125" style="188" customWidth="1"/>
    <col min="267" max="512" width="9.140625" style="188"/>
    <col min="513" max="513" width="6.42578125" style="188" customWidth="1"/>
    <col min="514" max="514" width="40.7109375" style="188" customWidth="1"/>
    <col min="515" max="515" width="68.85546875" style="188" customWidth="1"/>
    <col min="516" max="516" width="27.28515625" style="188" customWidth="1"/>
    <col min="517" max="517" width="14" style="188" customWidth="1"/>
    <col min="518" max="518" width="16.140625" style="188" customWidth="1"/>
    <col min="519" max="519" width="11.140625" style="188" customWidth="1"/>
    <col min="520" max="520" width="13.28515625" style="188" customWidth="1"/>
    <col min="521" max="521" width="46.28515625" style="188" customWidth="1"/>
    <col min="522" max="522" width="11.42578125" style="188" customWidth="1"/>
    <col min="523" max="768" width="9.140625" style="188"/>
    <col min="769" max="769" width="6.42578125" style="188" customWidth="1"/>
    <col min="770" max="770" width="40.7109375" style="188" customWidth="1"/>
    <col min="771" max="771" width="68.85546875" style="188" customWidth="1"/>
    <col min="772" max="772" width="27.28515625" style="188" customWidth="1"/>
    <col min="773" max="773" width="14" style="188" customWidth="1"/>
    <col min="774" max="774" width="16.140625" style="188" customWidth="1"/>
    <col min="775" max="775" width="11.140625" style="188" customWidth="1"/>
    <col min="776" max="776" width="13.28515625" style="188" customWidth="1"/>
    <col min="777" max="777" width="46.28515625" style="188" customWidth="1"/>
    <col min="778" max="778" width="11.42578125" style="188" customWidth="1"/>
    <col min="779" max="1024" width="9.140625" style="188"/>
    <col min="1025" max="1025" width="6.42578125" style="188" customWidth="1"/>
    <col min="1026" max="1026" width="40.7109375" style="188" customWidth="1"/>
    <col min="1027" max="1027" width="68.85546875" style="188" customWidth="1"/>
    <col min="1028" max="1028" width="27.28515625" style="188" customWidth="1"/>
    <col min="1029" max="1029" width="14" style="188" customWidth="1"/>
    <col min="1030" max="1030" width="16.140625" style="188" customWidth="1"/>
    <col min="1031" max="1031" width="11.140625" style="188" customWidth="1"/>
    <col min="1032" max="1032" width="13.28515625" style="188" customWidth="1"/>
    <col min="1033" max="1033" width="46.28515625" style="188" customWidth="1"/>
    <col min="1034" max="1034" width="11.42578125" style="188" customWidth="1"/>
    <col min="1035" max="1280" width="9.140625" style="188"/>
    <col min="1281" max="1281" width="6.42578125" style="188" customWidth="1"/>
    <col min="1282" max="1282" width="40.7109375" style="188" customWidth="1"/>
    <col min="1283" max="1283" width="68.85546875" style="188" customWidth="1"/>
    <col min="1284" max="1284" width="27.28515625" style="188" customWidth="1"/>
    <col min="1285" max="1285" width="14" style="188" customWidth="1"/>
    <col min="1286" max="1286" width="16.140625" style="188" customWidth="1"/>
    <col min="1287" max="1287" width="11.140625" style="188" customWidth="1"/>
    <col min="1288" max="1288" width="13.28515625" style="188" customWidth="1"/>
    <col min="1289" max="1289" width="46.28515625" style="188" customWidth="1"/>
    <col min="1290" max="1290" width="11.42578125" style="188" customWidth="1"/>
    <col min="1291" max="1536" width="9.140625" style="188"/>
    <col min="1537" max="1537" width="6.42578125" style="188" customWidth="1"/>
    <col min="1538" max="1538" width="40.7109375" style="188" customWidth="1"/>
    <col min="1539" max="1539" width="68.85546875" style="188" customWidth="1"/>
    <col min="1540" max="1540" width="27.28515625" style="188" customWidth="1"/>
    <col min="1541" max="1541" width="14" style="188" customWidth="1"/>
    <col min="1542" max="1542" width="16.140625" style="188" customWidth="1"/>
    <col min="1543" max="1543" width="11.140625" style="188" customWidth="1"/>
    <col min="1544" max="1544" width="13.28515625" style="188" customWidth="1"/>
    <col min="1545" max="1545" width="46.28515625" style="188" customWidth="1"/>
    <col min="1546" max="1546" width="11.42578125" style="188" customWidth="1"/>
    <col min="1547" max="1792" width="9.140625" style="188"/>
    <col min="1793" max="1793" width="6.42578125" style="188" customWidth="1"/>
    <col min="1794" max="1794" width="40.7109375" style="188" customWidth="1"/>
    <col min="1795" max="1795" width="68.85546875" style="188" customWidth="1"/>
    <col min="1796" max="1796" width="27.28515625" style="188" customWidth="1"/>
    <col min="1797" max="1797" width="14" style="188" customWidth="1"/>
    <col min="1798" max="1798" width="16.140625" style="188" customWidth="1"/>
    <col min="1799" max="1799" width="11.140625" style="188" customWidth="1"/>
    <col min="1800" max="1800" width="13.28515625" style="188" customWidth="1"/>
    <col min="1801" max="1801" width="46.28515625" style="188" customWidth="1"/>
    <col min="1802" max="1802" width="11.42578125" style="188" customWidth="1"/>
    <col min="1803" max="2048" width="9.140625" style="188"/>
    <col min="2049" max="2049" width="6.42578125" style="188" customWidth="1"/>
    <col min="2050" max="2050" width="40.7109375" style="188" customWidth="1"/>
    <col min="2051" max="2051" width="68.85546875" style="188" customWidth="1"/>
    <col min="2052" max="2052" width="27.28515625" style="188" customWidth="1"/>
    <col min="2053" max="2053" width="14" style="188" customWidth="1"/>
    <col min="2054" max="2054" width="16.140625" style="188" customWidth="1"/>
    <col min="2055" max="2055" width="11.140625" style="188" customWidth="1"/>
    <col min="2056" max="2056" width="13.28515625" style="188" customWidth="1"/>
    <col min="2057" max="2057" width="46.28515625" style="188" customWidth="1"/>
    <col min="2058" max="2058" width="11.42578125" style="188" customWidth="1"/>
    <col min="2059" max="2304" width="9.140625" style="188"/>
    <col min="2305" max="2305" width="6.42578125" style="188" customWidth="1"/>
    <col min="2306" max="2306" width="40.7109375" style="188" customWidth="1"/>
    <col min="2307" max="2307" width="68.85546875" style="188" customWidth="1"/>
    <col min="2308" max="2308" width="27.28515625" style="188" customWidth="1"/>
    <col min="2309" max="2309" width="14" style="188" customWidth="1"/>
    <col min="2310" max="2310" width="16.140625" style="188" customWidth="1"/>
    <col min="2311" max="2311" width="11.140625" style="188" customWidth="1"/>
    <col min="2312" max="2312" width="13.28515625" style="188" customWidth="1"/>
    <col min="2313" max="2313" width="46.28515625" style="188" customWidth="1"/>
    <col min="2314" max="2314" width="11.42578125" style="188" customWidth="1"/>
    <col min="2315" max="2560" width="9.140625" style="188"/>
    <col min="2561" max="2561" width="6.42578125" style="188" customWidth="1"/>
    <col min="2562" max="2562" width="40.7109375" style="188" customWidth="1"/>
    <col min="2563" max="2563" width="68.85546875" style="188" customWidth="1"/>
    <col min="2564" max="2564" width="27.28515625" style="188" customWidth="1"/>
    <col min="2565" max="2565" width="14" style="188" customWidth="1"/>
    <col min="2566" max="2566" width="16.140625" style="188" customWidth="1"/>
    <col min="2567" max="2567" width="11.140625" style="188" customWidth="1"/>
    <col min="2568" max="2568" width="13.28515625" style="188" customWidth="1"/>
    <col min="2569" max="2569" width="46.28515625" style="188" customWidth="1"/>
    <col min="2570" max="2570" width="11.42578125" style="188" customWidth="1"/>
    <col min="2571" max="2816" width="9.140625" style="188"/>
    <col min="2817" max="2817" width="6.42578125" style="188" customWidth="1"/>
    <col min="2818" max="2818" width="40.7109375" style="188" customWidth="1"/>
    <col min="2819" max="2819" width="68.85546875" style="188" customWidth="1"/>
    <col min="2820" max="2820" width="27.28515625" style="188" customWidth="1"/>
    <col min="2821" max="2821" width="14" style="188" customWidth="1"/>
    <col min="2822" max="2822" width="16.140625" style="188" customWidth="1"/>
    <col min="2823" max="2823" width="11.140625" style="188" customWidth="1"/>
    <col min="2824" max="2824" width="13.28515625" style="188" customWidth="1"/>
    <col min="2825" max="2825" width="46.28515625" style="188" customWidth="1"/>
    <col min="2826" max="2826" width="11.42578125" style="188" customWidth="1"/>
    <col min="2827" max="3072" width="9.140625" style="188"/>
    <col min="3073" max="3073" width="6.42578125" style="188" customWidth="1"/>
    <col min="3074" max="3074" width="40.7109375" style="188" customWidth="1"/>
    <col min="3075" max="3075" width="68.85546875" style="188" customWidth="1"/>
    <col min="3076" max="3076" width="27.28515625" style="188" customWidth="1"/>
    <col min="3077" max="3077" width="14" style="188" customWidth="1"/>
    <col min="3078" max="3078" width="16.140625" style="188" customWidth="1"/>
    <col min="3079" max="3079" width="11.140625" style="188" customWidth="1"/>
    <col min="3080" max="3080" width="13.28515625" style="188" customWidth="1"/>
    <col min="3081" max="3081" width="46.28515625" style="188" customWidth="1"/>
    <col min="3082" max="3082" width="11.42578125" style="188" customWidth="1"/>
    <col min="3083" max="3328" width="9.140625" style="188"/>
    <col min="3329" max="3329" width="6.42578125" style="188" customWidth="1"/>
    <col min="3330" max="3330" width="40.7109375" style="188" customWidth="1"/>
    <col min="3331" max="3331" width="68.85546875" style="188" customWidth="1"/>
    <col min="3332" max="3332" width="27.28515625" style="188" customWidth="1"/>
    <col min="3333" max="3333" width="14" style="188" customWidth="1"/>
    <col min="3334" max="3334" width="16.140625" style="188" customWidth="1"/>
    <col min="3335" max="3335" width="11.140625" style="188" customWidth="1"/>
    <col min="3336" max="3336" width="13.28515625" style="188" customWidth="1"/>
    <col min="3337" max="3337" width="46.28515625" style="188" customWidth="1"/>
    <col min="3338" max="3338" width="11.42578125" style="188" customWidth="1"/>
    <col min="3339" max="3584" width="9.140625" style="188"/>
    <col min="3585" max="3585" width="6.42578125" style="188" customWidth="1"/>
    <col min="3586" max="3586" width="40.7109375" style="188" customWidth="1"/>
    <col min="3587" max="3587" width="68.85546875" style="188" customWidth="1"/>
    <col min="3588" max="3588" width="27.28515625" style="188" customWidth="1"/>
    <col min="3589" max="3589" width="14" style="188" customWidth="1"/>
    <col min="3590" max="3590" width="16.140625" style="188" customWidth="1"/>
    <col min="3591" max="3591" width="11.140625" style="188" customWidth="1"/>
    <col min="3592" max="3592" width="13.28515625" style="188" customWidth="1"/>
    <col min="3593" max="3593" width="46.28515625" style="188" customWidth="1"/>
    <col min="3594" max="3594" width="11.42578125" style="188" customWidth="1"/>
    <col min="3595" max="3840" width="9.140625" style="188"/>
    <col min="3841" max="3841" width="6.42578125" style="188" customWidth="1"/>
    <col min="3842" max="3842" width="40.7109375" style="188" customWidth="1"/>
    <col min="3843" max="3843" width="68.85546875" style="188" customWidth="1"/>
    <col min="3844" max="3844" width="27.28515625" style="188" customWidth="1"/>
    <col min="3845" max="3845" width="14" style="188" customWidth="1"/>
    <col min="3846" max="3846" width="16.140625" style="188" customWidth="1"/>
    <col min="3847" max="3847" width="11.140625" style="188" customWidth="1"/>
    <col min="3848" max="3848" width="13.28515625" style="188" customWidth="1"/>
    <col min="3849" max="3849" width="46.28515625" style="188" customWidth="1"/>
    <col min="3850" max="3850" width="11.42578125" style="188" customWidth="1"/>
    <col min="3851" max="4096" width="9.140625" style="188"/>
    <col min="4097" max="4097" width="6.42578125" style="188" customWidth="1"/>
    <col min="4098" max="4098" width="40.7109375" style="188" customWidth="1"/>
    <col min="4099" max="4099" width="68.85546875" style="188" customWidth="1"/>
    <col min="4100" max="4100" width="27.28515625" style="188" customWidth="1"/>
    <col min="4101" max="4101" width="14" style="188" customWidth="1"/>
    <col min="4102" max="4102" width="16.140625" style="188" customWidth="1"/>
    <col min="4103" max="4103" width="11.140625" style="188" customWidth="1"/>
    <col min="4104" max="4104" width="13.28515625" style="188" customWidth="1"/>
    <col min="4105" max="4105" width="46.28515625" style="188" customWidth="1"/>
    <col min="4106" max="4106" width="11.42578125" style="188" customWidth="1"/>
    <col min="4107" max="4352" width="9.140625" style="188"/>
    <col min="4353" max="4353" width="6.42578125" style="188" customWidth="1"/>
    <col min="4354" max="4354" width="40.7109375" style="188" customWidth="1"/>
    <col min="4355" max="4355" width="68.85546875" style="188" customWidth="1"/>
    <col min="4356" max="4356" width="27.28515625" style="188" customWidth="1"/>
    <col min="4357" max="4357" width="14" style="188" customWidth="1"/>
    <col min="4358" max="4358" width="16.140625" style="188" customWidth="1"/>
    <col min="4359" max="4359" width="11.140625" style="188" customWidth="1"/>
    <col min="4360" max="4360" width="13.28515625" style="188" customWidth="1"/>
    <col min="4361" max="4361" width="46.28515625" style="188" customWidth="1"/>
    <col min="4362" max="4362" width="11.42578125" style="188" customWidth="1"/>
    <col min="4363" max="4608" width="9.140625" style="188"/>
    <col min="4609" max="4609" width="6.42578125" style="188" customWidth="1"/>
    <col min="4610" max="4610" width="40.7109375" style="188" customWidth="1"/>
    <col min="4611" max="4611" width="68.85546875" style="188" customWidth="1"/>
    <col min="4612" max="4612" width="27.28515625" style="188" customWidth="1"/>
    <col min="4613" max="4613" width="14" style="188" customWidth="1"/>
    <col min="4614" max="4614" width="16.140625" style="188" customWidth="1"/>
    <col min="4615" max="4615" width="11.140625" style="188" customWidth="1"/>
    <col min="4616" max="4616" width="13.28515625" style="188" customWidth="1"/>
    <col min="4617" max="4617" width="46.28515625" style="188" customWidth="1"/>
    <col min="4618" max="4618" width="11.42578125" style="188" customWidth="1"/>
    <col min="4619" max="4864" width="9.140625" style="188"/>
    <col min="4865" max="4865" width="6.42578125" style="188" customWidth="1"/>
    <col min="4866" max="4866" width="40.7109375" style="188" customWidth="1"/>
    <col min="4867" max="4867" width="68.85546875" style="188" customWidth="1"/>
    <col min="4868" max="4868" width="27.28515625" style="188" customWidth="1"/>
    <col min="4869" max="4869" width="14" style="188" customWidth="1"/>
    <col min="4870" max="4870" width="16.140625" style="188" customWidth="1"/>
    <col min="4871" max="4871" width="11.140625" style="188" customWidth="1"/>
    <col min="4872" max="4872" width="13.28515625" style="188" customWidth="1"/>
    <col min="4873" max="4873" width="46.28515625" style="188" customWidth="1"/>
    <col min="4874" max="4874" width="11.42578125" style="188" customWidth="1"/>
    <col min="4875" max="5120" width="9.140625" style="188"/>
    <col min="5121" max="5121" width="6.42578125" style="188" customWidth="1"/>
    <col min="5122" max="5122" width="40.7109375" style="188" customWidth="1"/>
    <col min="5123" max="5123" width="68.85546875" style="188" customWidth="1"/>
    <col min="5124" max="5124" width="27.28515625" style="188" customWidth="1"/>
    <col min="5125" max="5125" width="14" style="188" customWidth="1"/>
    <col min="5126" max="5126" width="16.140625" style="188" customWidth="1"/>
    <col min="5127" max="5127" width="11.140625" style="188" customWidth="1"/>
    <col min="5128" max="5128" width="13.28515625" style="188" customWidth="1"/>
    <col min="5129" max="5129" width="46.28515625" style="188" customWidth="1"/>
    <col min="5130" max="5130" width="11.42578125" style="188" customWidth="1"/>
    <col min="5131" max="5376" width="9.140625" style="188"/>
    <col min="5377" max="5377" width="6.42578125" style="188" customWidth="1"/>
    <col min="5378" max="5378" width="40.7109375" style="188" customWidth="1"/>
    <col min="5379" max="5379" width="68.85546875" style="188" customWidth="1"/>
    <col min="5380" max="5380" width="27.28515625" style="188" customWidth="1"/>
    <col min="5381" max="5381" width="14" style="188" customWidth="1"/>
    <col min="5382" max="5382" width="16.140625" style="188" customWidth="1"/>
    <col min="5383" max="5383" width="11.140625" style="188" customWidth="1"/>
    <col min="5384" max="5384" width="13.28515625" style="188" customWidth="1"/>
    <col min="5385" max="5385" width="46.28515625" style="188" customWidth="1"/>
    <col min="5386" max="5386" width="11.42578125" style="188" customWidth="1"/>
    <col min="5387" max="5632" width="9.140625" style="188"/>
    <col min="5633" max="5633" width="6.42578125" style="188" customWidth="1"/>
    <col min="5634" max="5634" width="40.7109375" style="188" customWidth="1"/>
    <col min="5635" max="5635" width="68.85546875" style="188" customWidth="1"/>
    <col min="5636" max="5636" width="27.28515625" style="188" customWidth="1"/>
    <col min="5637" max="5637" width="14" style="188" customWidth="1"/>
    <col min="5638" max="5638" width="16.140625" style="188" customWidth="1"/>
    <col min="5639" max="5639" width="11.140625" style="188" customWidth="1"/>
    <col min="5640" max="5640" width="13.28515625" style="188" customWidth="1"/>
    <col min="5641" max="5641" width="46.28515625" style="188" customWidth="1"/>
    <col min="5642" max="5642" width="11.42578125" style="188" customWidth="1"/>
    <col min="5643" max="5888" width="9.140625" style="188"/>
    <col min="5889" max="5889" width="6.42578125" style="188" customWidth="1"/>
    <col min="5890" max="5890" width="40.7109375" style="188" customWidth="1"/>
    <col min="5891" max="5891" width="68.85546875" style="188" customWidth="1"/>
    <col min="5892" max="5892" width="27.28515625" style="188" customWidth="1"/>
    <col min="5893" max="5893" width="14" style="188" customWidth="1"/>
    <col min="5894" max="5894" width="16.140625" style="188" customWidth="1"/>
    <col min="5895" max="5895" width="11.140625" style="188" customWidth="1"/>
    <col min="5896" max="5896" width="13.28515625" style="188" customWidth="1"/>
    <col min="5897" max="5897" width="46.28515625" style="188" customWidth="1"/>
    <col min="5898" max="5898" width="11.42578125" style="188" customWidth="1"/>
    <col min="5899" max="6144" width="9.140625" style="188"/>
    <col min="6145" max="6145" width="6.42578125" style="188" customWidth="1"/>
    <col min="6146" max="6146" width="40.7109375" style="188" customWidth="1"/>
    <col min="6147" max="6147" width="68.85546875" style="188" customWidth="1"/>
    <col min="6148" max="6148" width="27.28515625" style="188" customWidth="1"/>
    <col min="6149" max="6149" width="14" style="188" customWidth="1"/>
    <col min="6150" max="6150" width="16.140625" style="188" customWidth="1"/>
    <col min="6151" max="6151" width="11.140625" style="188" customWidth="1"/>
    <col min="6152" max="6152" width="13.28515625" style="188" customWidth="1"/>
    <col min="6153" max="6153" width="46.28515625" style="188" customWidth="1"/>
    <col min="6154" max="6154" width="11.42578125" style="188" customWidth="1"/>
    <col min="6155" max="6400" width="9.140625" style="188"/>
    <col min="6401" max="6401" width="6.42578125" style="188" customWidth="1"/>
    <col min="6402" max="6402" width="40.7109375" style="188" customWidth="1"/>
    <col min="6403" max="6403" width="68.85546875" style="188" customWidth="1"/>
    <col min="6404" max="6404" width="27.28515625" style="188" customWidth="1"/>
    <col min="6405" max="6405" width="14" style="188" customWidth="1"/>
    <col min="6406" max="6406" width="16.140625" style="188" customWidth="1"/>
    <col min="6407" max="6407" width="11.140625" style="188" customWidth="1"/>
    <col min="6408" max="6408" width="13.28515625" style="188" customWidth="1"/>
    <col min="6409" max="6409" width="46.28515625" style="188" customWidth="1"/>
    <col min="6410" max="6410" width="11.42578125" style="188" customWidth="1"/>
    <col min="6411" max="6656" width="9.140625" style="188"/>
    <col min="6657" max="6657" width="6.42578125" style="188" customWidth="1"/>
    <col min="6658" max="6658" width="40.7109375" style="188" customWidth="1"/>
    <col min="6659" max="6659" width="68.85546875" style="188" customWidth="1"/>
    <col min="6660" max="6660" width="27.28515625" style="188" customWidth="1"/>
    <col min="6661" max="6661" width="14" style="188" customWidth="1"/>
    <col min="6662" max="6662" width="16.140625" style="188" customWidth="1"/>
    <col min="6663" max="6663" width="11.140625" style="188" customWidth="1"/>
    <col min="6664" max="6664" width="13.28515625" style="188" customWidth="1"/>
    <col min="6665" max="6665" width="46.28515625" style="188" customWidth="1"/>
    <col min="6666" max="6666" width="11.42578125" style="188" customWidth="1"/>
    <col min="6667" max="6912" width="9.140625" style="188"/>
    <col min="6913" max="6913" width="6.42578125" style="188" customWidth="1"/>
    <col min="6914" max="6914" width="40.7109375" style="188" customWidth="1"/>
    <col min="6915" max="6915" width="68.85546875" style="188" customWidth="1"/>
    <col min="6916" max="6916" width="27.28515625" style="188" customWidth="1"/>
    <col min="6917" max="6917" width="14" style="188" customWidth="1"/>
    <col min="6918" max="6918" width="16.140625" style="188" customWidth="1"/>
    <col min="6919" max="6919" width="11.140625" style="188" customWidth="1"/>
    <col min="6920" max="6920" width="13.28515625" style="188" customWidth="1"/>
    <col min="6921" max="6921" width="46.28515625" style="188" customWidth="1"/>
    <col min="6922" max="6922" width="11.42578125" style="188" customWidth="1"/>
    <col min="6923" max="7168" width="9.140625" style="188"/>
    <col min="7169" max="7169" width="6.42578125" style="188" customWidth="1"/>
    <col min="7170" max="7170" width="40.7109375" style="188" customWidth="1"/>
    <col min="7171" max="7171" width="68.85546875" style="188" customWidth="1"/>
    <col min="7172" max="7172" width="27.28515625" style="188" customWidth="1"/>
    <col min="7173" max="7173" width="14" style="188" customWidth="1"/>
    <col min="7174" max="7174" width="16.140625" style="188" customWidth="1"/>
    <col min="7175" max="7175" width="11.140625" style="188" customWidth="1"/>
    <col min="7176" max="7176" width="13.28515625" style="188" customWidth="1"/>
    <col min="7177" max="7177" width="46.28515625" style="188" customWidth="1"/>
    <col min="7178" max="7178" width="11.42578125" style="188" customWidth="1"/>
    <col min="7179" max="7424" width="9.140625" style="188"/>
    <col min="7425" max="7425" width="6.42578125" style="188" customWidth="1"/>
    <col min="7426" max="7426" width="40.7109375" style="188" customWidth="1"/>
    <col min="7427" max="7427" width="68.85546875" style="188" customWidth="1"/>
    <col min="7428" max="7428" width="27.28515625" style="188" customWidth="1"/>
    <col min="7429" max="7429" width="14" style="188" customWidth="1"/>
    <col min="7430" max="7430" width="16.140625" style="188" customWidth="1"/>
    <col min="7431" max="7431" width="11.140625" style="188" customWidth="1"/>
    <col min="7432" max="7432" width="13.28515625" style="188" customWidth="1"/>
    <col min="7433" max="7433" width="46.28515625" style="188" customWidth="1"/>
    <col min="7434" max="7434" width="11.42578125" style="188" customWidth="1"/>
    <col min="7435" max="7680" width="9.140625" style="188"/>
    <col min="7681" max="7681" width="6.42578125" style="188" customWidth="1"/>
    <col min="7682" max="7682" width="40.7109375" style="188" customWidth="1"/>
    <col min="7683" max="7683" width="68.85546875" style="188" customWidth="1"/>
    <col min="7684" max="7684" width="27.28515625" style="188" customWidth="1"/>
    <col min="7685" max="7685" width="14" style="188" customWidth="1"/>
    <col min="7686" max="7686" width="16.140625" style="188" customWidth="1"/>
    <col min="7687" max="7687" width="11.140625" style="188" customWidth="1"/>
    <col min="7688" max="7688" width="13.28515625" style="188" customWidth="1"/>
    <col min="7689" max="7689" width="46.28515625" style="188" customWidth="1"/>
    <col min="7690" max="7690" width="11.42578125" style="188" customWidth="1"/>
    <col min="7691" max="7936" width="9.140625" style="188"/>
    <col min="7937" max="7937" width="6.42578125" style="188" customWidth="1"/>
    <col min="7938" max="7938" width="40.7109375" style="188" customWidth="1"/>
    <col min="7939" max="7939" width="68.85546875" style="188" customWidth="1"/>
    <col min="7940" max="7940" width="27.28515625" style="188" customWidth="1"/>
    <col min="7941" max="7941" width="14" style="188" customWidth="1"/>
    <col min="7942" max="7942" width="16.140625" style="188" customWidth="1"/>
    <col min="7943" max="7943" width="11.140625" style="188" customWidth="1"/>
    <col min="7944" max="7944" width="13.28515625" style="188" customWidth="1"/>
    <col min="7945" max="7945" width="46.28515625" style="188" customWidth="1"/>
    <col min="7946" max="7946" width="11.42578125" style="188" customWidth="1"/>
    <col min="7947" max="8192" width="9.140625" style="188"/>
    <col min="8193" max="8193" width="6.42578125" style="188" customWidth="1"/>
    <col min="8194" max="8194" width="40.7109375" style="188" customWidth="1"/>
    <col min="8195" max="8195" width="68.85546875" style="188" customWidth="1"/>
    <col min="8196" max="8196" width="27.28515625" style="188" customWidth="1"/>
    <col min="8197" max="8197" width="14" style="188" customWidth="1"/>
    <col min="8198" max="8198" width="16.140625" style="188" customWidth="1"/>
    <col min="8199" max="8199" width="11.140625" style="188" customWidth="1"/>
    <col min="8200" max="8200" width="13.28515625" style="188" customWidth="1"/>
    <col min="8201" max="8201" width="46.28515625" style="188" customWidth="1"/>
    <col min="8202" max="8202" width="11.42578125" style="188" customWidth="1"/>
    <col min="8203" max="8448" width="9.140625" style="188"/>
    <col min="8449" max="8449" width="6.42578125" style="188" customWidth="1"/>
    <col min="8450" max="8450" width="40.7109375" style="188" customWidth="1"/>
    <col min="8451" max="8451" width="68.85546875" style="188" customWidth="1"/>
    <col min="8452" max="8452" width="27.28515625" style="188" customWidth="1"/>
    <col min="8453" max="8453" width="14" style="188" customWidth="1"/>
    <col min="8454" max="8454" width="16.140625" style="188" customWidth="1"/>
    <col min="8455" max="8455" width="11.140625" style="188" customWidth="1"/>
    <col min="8456" max="8456" width="13.28515625" style="188" customWidth="1"/>
    <col min="8457" max="8457" width="46.28515625" style="188" customWidth="1"/>
    <col min="8458" max="8458" width="11.42578125" style="188" customWidth="1"/>
    <col min="8459" max="8704" width="9.140625" style="188"/>
    <col min="8705" max="8705" width="6.42578125" style="188" customWidth="1"/>
    <col min="8706" max="8706" width="40.7109375" style="188" customWidth="1"/>
    <col min="8707" max="8707" width="68.85546875" style="188" customWidth="1"/>
    <col min="8708" max="8708" width="27.28515625" style="188" customWidth="1"/>
    <col min="8709" max="8709" width="14" style="188" customWidth="1"/>
    <col min="8710" max="8710" width="16.140625" style="188" customWidth="1"/>
    <col min="8711" max="8711" width="11.140625" style="188" customWidth="1"/>
    <col min="8712" max="8712" width="13.28515625" style="188" customWidth="1"/>
    <col min="8713" max="8713" width="46.28515625" style="188" customWidth="1"/>
    <col min="8714" max="8714" width="11.42578125" style="188" customWidth="1"/>
    <col min="8715" max="8960" width="9.140625" style="188"/>
    <col min="8961" max="8961" width="6.42578125" style="188" customWidth="1"/>
    <col min="8962" max="8962" width="40.7109375" style="188" customWidth="1"/>
    <col min="8963" max="8963" width="68.85546875" style="188" customWidth="1"/>
    <col min="8964" max="8964" width="27.28515625" style="188" customWidth="1"/>
    <col min="8965" max="8965" width="14" style="188" customWidth="1"/>
    <col min="8966" max="8966" width="16.140625" style="188" customWidth="1"/>
    <col min="8967" max="8967" width="11.140625" style="188" customWidth="1"/>
    <col min="8968" max="8968" width="13.28515625" style="188" customWidth="1"/>
    <col min="8969" max="8969" width="46.28515625" style="188" customWidth="1"/>
    <col min="8970" max="8970" width="11.42578125" style="188" customWidth="1"/>
    <col min="8971" max="9216" width="9.140625" style="188"/>
    <col min="9217" max="9217" width="6.42578125" style="188" customWidth="1"/>
    <col min="9218" max="9218" width="40.7109375" style="188" customWidth="1"/>
    <col min="9219" max="9219" width="68.85546875" style="188" customWidth="1"/>
    <col min="9220" max="9220" width="27.28515625" style="188" customWidth="1"/>
    <col min="9221" max="9221" width="14" style="188" customWidth="1"/>
    <col min="9222" max="9222" width="16.140625" style="188" customWidth="1"/>
    <col min="9223" max="9223" width="11.140625" style="188" customWidth="1"/>
    <col min="9224" max="9224" width="13.28515625" style="188" customWidth="1"/>
    <col min="9225" max="9225" width="46.28515625" style="188" customWidth="1"/>
    <col min="9226" max="9226" width="11.42578125" style="188" customWidth="1"/>
    <col min="9227" max="9472" width="9.140625" style="188"/>
    <col min="9473" max="9473" width="6.42578125" style="188" customWidth="1"/>
    <col min="9474" max="9474" width="40.7109375" style="188" customWidth="1"/>
    <col min="9475" max="9475" width="68.85546875" style="188" customWidth="1"/>
    <col min="9476" max="9476" width="27.28515625" style="188" customWidth="1"/>
    <col min="9477" max="9477" width="14" style="188" customWidth="1"/>
    <col min="9478" max="9478" width="16.140625" style="188" customWidth="1"/>
    <col min="9479" max="9479" width="11.140625" style="188" customWidth="1"/>
    <col min="9480" max="9480" width="13.28515625" style="188" customWidth="1"/>
    <col min="9481" max="9481" width="46.28515625" style="188" customWidth="1"/>
    <col min="9482" max="9482" width="11.42578125" style="188" customWidth="1"/>
    <col min="9483" max="9728" width="9.140625" style="188"/>
    <col min="9729" max="9729" width="6.42578125" style="188" customWidth="1"/>
    <col min="9730" max="9730" width="40.7109375" style="188" customWidth="1"/>
    <col min="9731" max="9731" width="68.85546875" style="188" customWidth="1"/>
    <col min="9732" max="9732" width="27.28515625" style="188" customWidth="1"/>
    <col min="9733" max="9733" width="14" style="188" customWidth="1"/>
    <col min="9734" max="9734" width="16.140625" style="188" customWidth="1"/>
    <col min="9735" max="9735" width="11.140625" style="188" customWidth="1"/>
    <col min="9736" max="9736" width="13.28515625" style="188" customWidth="1"/>
    <col min="9737" max="9737" width="46.28515625" style="188" customWidth="1"/>
    <col min="9738" max="9738" width="11.42578125" style="188" customWidth="1"/>
    <col min="9739" max="9984" width="9.140625" style="188"/>
    <col min="9985" max="9985" width="6.42578125" style="188" customWidth="1"/>
    <col min="9986" max="9986" width="40.7109375" style="188" customWidth="1"/>
    <col min="9987" max="9987" width="68.85546875" style="188" customWidth="1"/>
    <col min="9988" max="9988" width="27.28515625" style="188" customWidth="1"/>
    <col min="9989" max="9989" width="14" style="188" customWidth="1"/>
    <col min="9990" max="9990" width="16.140625" style="188" customWidth="1"/>
    <col min="9991" max="9991" width="11.140625" style="188" customWidth="1"/>
    <col min="9992" max="9992" width="13.28515625" style="188" customWidth="1"/>
    <col min="9993" max="9993" width="46.28515625" style="188" customWidth="1"/>
    <col min="9994" max="9994" width="11.42578125" style="188" customWidth="1"/>
    <col min="9995" max="10240" width="9.140625" style="188"/>
    <col min="10241" max="10241" width="6.42578125" style="188" customWidth="1"/>
    <col min="10242" max="10242" width="40.7109375" style="188" customWidth="1"/>
    <col min="10243" max="10243" width="68.85546875" style="188" customWidth="1"/>
    <col min="10244" max="10244" width="27.28515625" style="188" customWidth="1"/>
    <col min="10245" max="10245" width="14" style="188" customWidth="1"/>
    <col min="10246" max="10246" width="16.140625" style="188" customWidth="1"/>
    <col min="10247" max="10247" width="11.140625" style="188" customWidth="1"/>
    <col min="10248" max="10248" width="13.28515625" style="188" customWidth="1"/>
    <col min="10249" max="10249" width="46.28515625" style="188" customWidth="1"/>
    <col min="10250" max="10250" width="11.42578125" style="188" customWidth="1"/>
    <col min="10251" max="10496" width="9.140625" style="188"/>
    <col min="10497" max="10497" width="6.42578125" style="188" customWidth="1"/>
    <col min="10498" max="10498" width="40.7109375" style="188" customWidth="1"/>
    <col min="10499" max="10499" width="68.85546875" style="188" customWidth="1"/>
    <col min="10500" max="10500" width="27.28515625" style="188" customWidth="1"/>
    <col min="10501" max="10501" width="14" style="188" customWidth="1"/>
    <col min="10502" max="10502" width="16.140625" style="188" customWidth="1"/>
    <col min="10503" max="10503" width="11.140625" style="188" customWidth="1"/>
    <col min="10504" max="10504" width="13.28515625" style="188" customWidth="1"/>
    <col min="10505" max="10505" width="46.28515625" style="188" customWidth="1"/>
    <col min="10506" max="10506" width="11.42578125" style="188" customWidth="1"/>
    <col min="10507" max="10752" width="9.140625" style="188"/>
    <col min="10753" max="10753" width="6.42578125" style="188" customWidth="1"/>
    <col min="10754" max="10754" width="40.7109375" style="188" customWidth="1"/>
    <col min="10755" max="10755" width="68.85546875" style="188" customWidth="1"/>
    <col min="10756" max="10756" width="27.28515625" style="188" customWidth="1"/>
    <col min="10757" max="10757" width="14" style="188" customWidth="1"/>
    <col min="10758" max="10758" width="16.140625" style="188" customWidth="1"/>
    <col min="10759" max="10759" width="11.140625" style="188" customWidth="1"/>
    <col min="10760" max="10760" width="13.28515625" style="188" customWidth="1"/>
    <col min="10761" max="10761" width="46.28515625" style="188" customWidth="1"/>
    <col min="10762" max="10762" width="11.42578125" style="188" customWidth="1"/>
    <col min="10763" max="11008" width="9.140625" style="188"/>
    <col min="11009" max="11009" width="6.42578125" style="188" customWidth="1"/>
    <col min="11010" max="11010" width="40.7109375" style="188" customWidth="1"/>
    <col min="11011" max="11011" width="68.85546875" style="188" customWidth="1"/>
    <col min="11012" max="11012" width="27.28515625" style="188" customWidth="1"/>
    <col min="11013" max="11013" width="14" style="188" customWidth="1"/>
    <col min="11014" max="11014" width="16.140625" style="188" customWidth="1"/>
    <col min="11015" max="11015" width="11.140625" style="188" customWidth="1"/>
    <col min="11016" max="11016" width="13.28515625" style="188" customWidth="1"/>
    <col min="11017" max="11017" width="46.28515625" style="188" customWidth="1"/>
    <col min="11018" max="11018" width="11.42578125" style="188" customWidth="1"/>
    <col min="11019" max="11264" width="9.140625" style="188"/>
    <col min="11265" max="11265" width="6.42578125" style="188" customWidth="1"/>
    <col min="11266" max="11266" width="40.7109375" style="188" customWidth="1"/>
    <col min="11267" max="11267" width="68.85546875" style="188" customWidth="1"/>
    <col min="11268" max="11268" width="27.28515625" style="188" customWidth="1"/>
    <col min="11269" max="11269" width="14" style="188" customWidth="1"/>
    <col min="11270" max="11270" width="16.140625" style="188" customWidth="1"/>
    <col min="11271" max="11271" width="11.140625" style="188" customWidth="1"/>
    <col min="11272" max="11272" width="13.28515625" style="188" customWidth="1"/>
    <col min="11273" max="11273" width="46.28515625" style="188" customWidth="1"/>
    <col min="11274" max="11274" width="11.42578125" style="188" customWidth="1"/>
    <col min="11275" max="11520" width="9.140625" style="188"/>
    <col min="11521" max="11521" width="6.42578125" style="188" customWidth="1"/>
    <col min="11522" max="11522" width="40.7109375" style="188" customWidth="1"/>
    <col min="11523" max="11523" width="68.85546875" style="188" customWidth="1"/>
    <col min="11524" max="11524" width="27.28515625" style="188" customWidth="1"/>
    <col min="11525" max="11525" width="14" style="188" customWidth="1"/>
    <col min="11526" max="11526" width="16.140625" style="188" customWidth="1"/>
    <col min="11527" max="11527" width="11.140625" style="188" customWidth="1"/>
    <col min="11528" max="11528" width="13.28515625" style="188" customWidth="1"/>
    <col min="11529" max="11529" width="46.28515625" style="188" customWidth="1"/>
    <col min="11530" max="11530" width="11.42578125" style="188" customWidth="1"/>
    <col min="11531" max="11776" width="9.140625" style="188"/>
    <col min="11777" max="11777" width="6.42578125" style="188" customWidth="1"/>
    <col min="11778" max="11778" width="40.7109375" style="188" customWidth="1"/>
    <col min="11779" max="11779" width="68.85546875" style="188" customWidth="1"/>
    <col min="11780" max="11780" width="27.28515625" style="188" customWidth="1"/>
    <col min="11781" max="11781" width="14" style="188" customWidth="1"/>
    <col min="11782" max="11782" width="16.140625" style="188" customWidth="1"/>
    <col min="11783" max="11783" width="11.140625" style="188" customWidth="1"/>
    <col min="11784" max="11784" width="13.28515625" style="188" customWidth="1"/>
    <col min="11785" max="11785" width="46.28515625" style="188" customWidth="1"/>
    <col min="11786" max="11786" width="11.42578125" style="188" customWidth="1"/>
    <col min="11787" max="12032" width="9.140625" style="188"/>
    <col min="12033" max="12033" width="6.42578125" style="188" customWidth="1"/>
    <col min="12034" max="12034" width="40.7109375" style="188" customWidth="1"/>
    <col min="12035" max="12035" width="68.85546875" style="188" customWidth="1"/>
    <col min="12036" max="12036" width="27.28515625" style="188" customWidth="1"/>
    <col min="12037" max="12037" width="14" style="188" customWidth="1"/>
    <col min="12038" max="12038" width="16.140625" style="188" customWidth="1"/>
    <col min="12039" max="12039" width="11.140625" style="188" customWidth="1"/>
    <col min="12040" max="12040" width="13.28515625" style="188" customWidth="1"/>
    <col min="12041" max="12041" width="46.28515625" style="188" customWidth="1"/>
    <col min="12042" max="12042" width="11.42578125" style="188" customWidth="1"/>
    <col min="12043" max="12288" width="9.140625" style="188"/>
    <col min="12289" max="12289" width="6.42578125" style="188" customWidth="1"/>
    <col min="12290" max="12290" width="40.7109375" style="188" customWidth="1"/>
    <col min="12291" max="12291" width="68.85546875" style="188" customWidth="1"/>
    <col min="12292" max="12292" width="27.28515625" style="188" customWidth="1"/>
    <col min="12293" max="12293" width="14" style="188" customWidth="1"/>
    <col min="12294" max="12294" width="16.140625" style="188" customWidth="1"/>
    <col min="12295" max="12295" width="11.140625" style="188" customWidth="1"/>
    <col min="12296" max="12296" width="13.28515625" style="188" customWidth="1"/>
    <col min="12297" max="12297" width="46.28515625" style="188" customWidth="1"/>
    <col min="12298" max="12298" width="11.42578125" style="188" customWidth="1"/>
    <col min="12299" max="12544" width="9.140625" style="188"/>
    <col min="12545" max="12545" width="6.42578125" style="188" customWidth="1"/>
    <col min="12546" max="12546" width="40.7109375" style="188" customWidth="1"/>
    <col min="12547" max="12547" width="68.85546875" style="188" customWidth="1"/>
    <col min="12548" max="12548" width="27.28515625" style="188" customWidth="1"/>
    <col min="12549" max="12549" width="14" style="188" customWidth="1"/>
    <col min="12550" max="12550" width="16.140625" style="188" customWidth="1"/>
    <col min="12551" max="12551" width="11.140625" style="188" customWidth="1"/>
    <col min="12552" max="12552" width="13.28515625" style="188" customWidth="1"/>
    <col min="12553" max="12553" width="46.28515625" style="188" customWidth="1"/>
    <col min="12554" max="12554" width="11.42578125" style="188" customWidth="1"/>
    <col min="12555" max="12800" width="9.140625" style="188"/>
    <col min="12801" max="12801" width="6.42578125" style="188" customWidth="1"/>
    <col min="12802" max="12802" width="40.7109375" style="188" customWidth="1"/>
    <col min="12803" max="12803" width="68.85546875" style="188" customWidth="1"/>
    <col min="12804" max="12804" width="27.28515625" style="188" customWidth="1"/>
    <col min="12805" max="12805" width="14" style="188" customWidth="1"/>
    <col min="12806" max="12806" width="16.140625" style="188" customWidth="1"/>
    <col min="12807" max="12807" width="11.140625" style="188" customWidth="1"/>
    <col min="12808" max="12808" width="13.28515625" style="188" customWidth="1"/>
    <col min="12809" max="12809" width="46.28515625" style="188" customWidth="1"/>
    <col min="12810" max="12810" width="11.42578125" style="188" customWidth="1"/>
    <col min="12811" max="13056" width="9.140625" style="188"/>
    <col min="13057" max="13057" width="6.42578125" style="188" customWidth="1"/>
    <col min="13058" max="13058" width="40.7109375" style="188" customWidth="1"/>
    <col min="13059" max="13059" width="68.85546875" style="188" customWidth="1"/>
    <col min="13060" max="13060" width="27.28515625" style="188" customWidth="1"/>
    <col min="13061" max="13061" width="14" style="188" customWidth="1"/>
    <col min="13062" max="13062" width="16.140625" style="188" customWidth="1"/>
    <col min="13063" max="13063" width="11.140625" style="188" customWidth="1"/>
    <col min="13064" max="13064" width="13.28515625" style="188" customWidth="1"/>
    <col min="13065" max="13065" width="46.28515625" style="188" customWidth="1"/>
    <col min="13066" max="13066" width="11.42578125" style="188" customWidth="1"/>
    <col min="13067" max="13312" width="9.140625" style="188"/>
    <col min="13313" max="13313" width="6.42578125" style="188" customWidth="1"/>
    <col min="13314" max="13314" width="40.7109375" style="188" customWidth="1"/>
    <col min="13315" max="13315" width="68.85546875" style="188" customWidth="1"/>
    <col min="13316" max="13316" width="27.28515625" style="188" customWidth="1"/>
    <col min="13317" max="13317" width="14" style="188" customWidth="1"/>
    <col min="13318" max="13318" width="16.140625" style="188" customWidth="1"/>
    <col min="13319" max="13319" width="11.140625" style="188" customWidth="1"/>
    <col min="13320" max="13320" width="13.28515625" style="188" customWidth="1"/>
    <col min="13321" max="13321" width="46.28515625" style="188" customWidth="1"/>
    <col min="13322" max="13322" width="11.42578125" style="188" customWidth="1"/>
    <col min="13323" max="13568" width="9.140625" style="188"/>
    <col min="13569" max="13569" width="6.42578125" style="188" customWidth="1"/>
    <col min="13570" max="13570" width="40.7109375" style="188" customWidth="1"/>
    <col min="13571" max="13571" width="68.85546875" style="188" customWidth="1"/>
    <col min="13572" max="13572" width="27.28515625" style="188" customWidth="1"/>
    <col min="13573" max="13573" width="14" style="188" customWidth="1"/>
    <col min="13574" max="13574" width="16.140625" style="188" customWidth="1"/>
    <col min="13575" max="13575" width="11.140625" style="188" customWidth="1"/>
    <col min="13576" max="13576" width="13.28515625" style="188" customWidth="1"/>
    <col min="13577" max="13577" width="46.28515625" style="188" customWidth="1"/>
    <col min="13578" max="13578" width="11.42578125" style="188" customWidth="1"/>
    <col min="13579" max="13824" width="9.140625" style="188"/>
    <col min="13825" max="13825" width="6.42578125" style="188" customWidth="1"/>
    <col min="13826" max="13826" width="40.7109375" style="188" customWidth="1"/>
    <col min="13827" max="13827" width="68.85546875" style="188" customWidth="1"/>
    <col min="13828" max="13828" width="27.28515625" style="188" customWidth="1"/>
    <col min="13829" max="13829" width="14" style="188" customWidth="1"/>
    <col min="13830" max="13830" width="16.140625" style="188" customWidth="1"/>
    <col min="13831" max="13831" width="11.140625" style="188" customWidth="1"/>
    <col min="13832" max="13832" width="13.28515625" style="188" customWidth="1"/>
    <col min="13833" max="13833" width="46.28515625" style="188" customWidth="1"/>
    <col min="13834" max="13834" width="11.42578125" style="188" customWidth="1"/>
    <col min="13835" max="14080" width="9.140625" style="188"/>
    <col min="14081" max="14081" width="6.42578125" style="188" customWidth="1"/>
    <col min="14082" max="14082" width="40.7109375" style="188" customWidth="1"/>
    <col min="14083" max="14083" width="68.85546875" style="188" customWidth="1"/>
    <col min="14084" max="14084" width="27.28515625" style="188" customWidth="1"/>
    <col min="14085" max="14085" width="14" style="188" customWidth="1"/>
    <col min="14086" max="14086" width="16.140625" style="188" customWidth="1"/>
    <col min="14087" max="14087" width="11.140625" style="188" customWidth="1"/>
    <col min="14088" max="14088" width="13.28515625" style="188" customWidth="1"/>
    <col min="14089" max="14089" width="46.28515625" style="188" customWidth="1"/>
    <col min="14090" max="14090" width="11.42578125" style="188" customWidth="1"/>
    <col min="14091" max="14336" width="9.140625" style="188"/>
    <col min="14337" max="14337" width="6.42578125" style="188" customWidth="1"/>
    <col min="14338" max="14338" width="40.7109375" style="188" customWidth="1"/>
    <col min="14339" max="14339" width="68.85546875" style="188" customWidth="1"/>
    <col min="14340" max="14340" width="27.28515625" style="188" customWidth="1"/>
    <col min="14341" max="14341" width="14" style="188" customWidth="1"/>
    <col min="14342" max="14342" width="16.140625" style="188" customWidth="1"/>
    <col min="14343" max="14343" width="11.140625" style="188" customWidth="1"/>
    <col min="14344" max="14344" width="13.28515625" style="188" customWidth="1"/>
    <col min="14345" max="14345" width="46.28515625" style="188" customWidth="1"/>
    <col min="14346" max="14346" width="11.42578125" style="188" customWidth="1"/>
    <col min="14347" max="14592" width="9.140625" style="188"/>
    <col min="14593" max="14593" width="6.42578125" style="188" customWidth="1"/>
    <col min="14594" max="14594" width="40.7109375" style="188" customWidth="1"/>
    <col min="14595" max="14595" width="68.85546875" style="188" customWidth="1"/>
    <col min="14596" max="14596" width="27.28515625" style="188" customWidth="1"/>
    <col min="14597" max="14597" width="14" style="188" customWidth="1"/>
    <col min="14598" max="14598" width="16.140625" style="188" customWidth="1"/>
    <col min="14599" max="14599" width="11.140625" style="188" customWidth="1"/>
    <col min="14600" max="14600" width="13.28515625" style="188" customWidth="1"/>
    <col min="14601" max="14601" width="46.28515625" style="188" customWidth="1"/>
    <col min="14602" max="14602" width="11.42578125" style="188" customWidth="1"/>
    <col min="14603" max="14848" width="9.140625" style="188"/>
    <col min="14849" max="14849" width="6.42578125" style="188" customWidth="1"/>
    <col min="14850" max="14850" width="40.7109375" style="188" customWidth="1"/>
    <col min="14851" max="14851" width="68.85546875" style="188" customWidth="1"/>
    <col min="14852" max="14852" width="27.28515625" style="188" customWidth="1"/>
    <col min="14853" max="14853" width="14" style="188" customWidth="1"/>
    <col min="14854" max="14854" width="16.140625" style="188" customWidth="1"/>
    <col min="14855" max="14855" width="11.140625" style="188" customWidth="1"/>
    <col min="14856" max="14856" width="13.28515625" style="188" customWidth="1"/>
    <col min="14857" max="14857" width="46.28515625" style="188" customWidth="1"/>
    <col min="14858" max="14858" width="11.42578125" style="188" customWidth="1"/>
    <col min="14859" max="15104" width="9.140625" style="188"/>
    <col min="15105" max="15105" width="6.42578125" style="188" customWidth="1"/>
    <col min="15106" max="15106" width="40.7109375" style="188" customWidth="1"/>
    <col min="15107" max="15107" width="68.85546875" style="188" customWidth="1"/>
    <col min="15108" max="15108" width="27.28515625" style="188" customWidth="1"/>
    <col min="15109" max="15109" width="14" style="188" customWidth="1"/>
    <col min="15110" max="15110" width="16.140625" style="188" customWidth="1"/>
    <col min="15111" max="15111" width="11.140625" style="188" customWidth="1"/>
    <col min="15112" max="15112" width="13.28515625" style="188" customWidth="1"/>
    <col min="15113" max="15113" width="46.28515625" style="188" customWidth="1"/>
    <col min="15114" max="15114" width="11.42578125" style="188" customWidth="1"/>
    <col min="15115" max="15360" width="9.140625" style="188"/>
    <col min="15361" max="15361" width="6.42578125" style="188" customWidth="1"/>
    <col min="15362" max="15362" width="40.7109375" style="188" customWidth="1"/>
    <col min="15363" max="15363" width="68.85546875" style="188" customWidth="1"/>
    <col min="15364" max="15364" width="27.28515625" style="188" customWidth="1"/>
    <col min="15365" max="15365" width="14" style="188" customWidth="1"/>
    <col min="15366" max="15366" width="16.140625" style="188" customWidth="1"/>
    <col min="15367" max="15367" width="11.140625" style="188" customWidth="1"/>
    <col min="15368" max="15368" width="13.28515625" style="188" customWidth="1"/>
    <col min="15369" max="15369" width="46.28515625" style="188" customWidth="1"/>
    <col min="15370" max="15370" width="11.42578125" style="188" customWidth="1"/>
    <col min="15371" max="15616" width="9.140625" style="188"/>
    <col min="15617" max="15617" width="6.42578125" style="188" customWidth="1"/>
    <col min="15618" max="15618" width="40.7109375" style="188" customWidth="1"/>
    <col min="15619" max="15619" width="68.85546875" style="188" customWidth="1"/>
    <col min="15620" max="15620" width="27.28515625" style="188" customWidth="1"/>
    <col min="15621" max="15621" width="14" style="188" customWidth="1"/>
    <col min="15622" max="15622" width="16.140625" style="188" customWidth="1"/>
    <col min="15623" max="15623" width="11.140625" style="188" customWidth="1"/>
    <col min="15624" max="15624" width="13.28515625" style="188" customWidth="1"/>
    <col min="15625" max="15625" width="46.28515625" style="188" customWidth="1"/>
    <col min="15626" max="15626" width="11.42578125" style="188" customWidth="1"/>
    <col min="15627" max="15872" width="9.140625" style="188"/>
    <col min="15873" max="15873" width="6.42578125" style="188" customWidth="1"/>
    <col min="15874" max="15874" width="40.7109375" style="188" customWidth="1"/>
    <col min="15875" max="15875" width="68.85546875" style="188" customWidth="1"/>
    <col min="15876" max="15876" width="27.28515625" style="188" customWidth="1"/>
    <col min="15877" max="15877" width="14" style="188" customWidth="1"/>
    <col min="15878" max="15878" width="16.140625" style="188" customWidth="1"/>
    <col min="15879" max="15879" width="11.140625" style="188" customWidth="1"/>
    <col min="15880" max="15880" width="13.28515625" style="188" customWidth="1"/>
    <col min="15881" max="15881" width="46.28515625" style="188" customWidth="1"/>
    <col min="15882" max="15882" width="11.42578125" style="188" customWidth="1"/>
    <col min="15883" max="16128" width="9.140625" style="188"/>
    <col min="16129" max="16129" width="6.42578125" style="188" customWidth="1"/>
    <col min="16130" max="16130" width="40.7109375" style="188" customWidth="1"/>
    <col min="16131" max="16131" width="68.85546875" style="188" customWidth="1"/>
    <col min="16132" max="16132" width="27.28515625" style="188" customWidth="1"/>
    <col min="16133" max="16133" width="14" style="188" customWidth="1"/>
    <col min="16134" max="16134" width="16.140625" style="188" customWidth="1"/>
    <col min="16135" max="16135" width="11.140625" style="188" customWidth="1"/>
    <col min="16136" max="16136" width="13.28515625" style="188" customWidth="1"/>
    <col min="16137" max="16137" width="46.28515625" style="188" customWidth="1"/>
    <col min="16138" max="16138" width="11.42578125" style="188" customWidth="1"/>
    <col min="16139" max="16384" width="9.140625" style="188"/>
  </cols>
  <sheetData>
    <row r="1" spans="1:10" x14ac:dyDescent="0.25">
      <c r="F1" s="189"/>
      <c r="G1" s="189"/>
      <c r="H1" s="189"/>
    </row>
    <row r="2" spans="1:10" x14ac:dyDescent="0.25">
      <c r="F2" s="315" t="s">
        <v>638</v>
      </c>
      <c r="G2" s="315"/>
      <c r="H2" s="315"/>
    </row>
    <row r="3" spans="1:10" x14ac:dyDescent="0.25">
      <c r="F3" s="190"/>
      <c r="G3" s="190"/>
      <c r="H3" s="190"/>
    </row>
    <row r="4" spans="1:10" ht="87.75" customHeight="1" x14ac:dyDescent="0.25">
      <c r="A4" s="316" t="s">
        <v>639</v>
      </c>
      <c r="B4" s="316"/>
      <c r="C4" s="316"/>
      <c r="D4" s="316"/>
      <c r="E4" s="316"/>
      <c r="F4" s="316"/>
      <c r="G4" s="316"/>
      <c r="H4" s="316"/>
    </row>
    <row r="5" spans="1:10" x14ac:dyDescent="0.25">
      <c r="A5" s="191"/>
      <c r="B5" s="191"/>
      <c r="C5" s="191"/>
      <c r="D5" s="191"/>
      <c r="E5" s="191"/>
      <c r="F5" s="191"/>
      <c r="G5" s="191"/>
      <c r="H5" s="191"/>
    </row>
    <row r="6" spans="1:10" ht="82.5" x14ac:dyDescent="0.25">
      <c r="A6" s="192" t="s">
        <v>0</v>
      </c>
      <c r="B6" s="192" t="s">
        <v>599</v>
      </c>
      <c r="C6" s="192" t="s">
        <v>193</v>
      </c>
      <c r="D6" s="192" t="s">
        <v>640</v>
      </c>
      <c r="E6" s="192" t="s">
        <v>276</v>
      </c>
      <c r="F6" s="193" t="s">
        <v>600</v>
      </c>
      <c r="G6" s="192" t="s">
        <v>194</v>
      </c>
      <c r="H6" s="192" t="s">
        <v>195</v>
      </c>
    </row>
    <row r="7" spans="1:10" x14ac:dyDescent="0.25">
      <c r="A7" s="192">
        <v>1</v>
      </c>
      <c r="B7" s="192">
        <v>2</v>
      </c>
      <c r="C7" s="192">
        <v>3</v>
      </c>
      <c r="D7" s="192">
        <v>4</v>
      </c>
      <c r="E7" s="192">
        <v>5</v>
      </c>
      <c r="F7" s="193">
        <v>6</v>
      </c>
      <c r="G7" s="192">
        <v>7</v>
      </c>
      <c r="H7" s="192">
        <v>8</v>
      </c>
    </row>
    <row r="8" spans="1:10" x14ac:dyDescent="0.25">
      <c r="A8" s="185"/>
      <c r="B8" s="185" t="s">
        <v>196</v>
      </c>
      <c r="C8" s="185"/>
      <c r="D8" s="185"/>
      <c r="E8" s="185"/>
      <c r="F8" s="185"/>
      <c r="G8" s="185"/>
      <c r="H8" s="194"/>
    </row>
    <row r="9" spans="1:10" ht="51.75" x14ac:dyDescent="0.25">
      <c r="A9" s="195"/>
      <c r="B9" s="196" t="s">
        <v>197</v>
      </c>
      <c r="C9" s="196" t="s">
        <v>601</v>
      </c>
      <c r="D9" s="196"/>
      <c r="E9" s="196"/>
      <c r="F9" s="197" t="s">
        <v>7</v>
      </c>
      <c r="G9" s="198">
        <f>G10+G11+G12+G13</f>
        <v>2</v>
      </c>
      <c r="H9" s="199">
        <f>H10+H11+H12+H13</f>
        <v>0.1</v>
      </c>
    </row>
    <row r="10" spans="1:10" ht="115.5" x14ac:dyDescent="0.25">
      <c r="A10" s="200" t="s">
        <v>198</v>
      </c>
      <c r="B10" s="201" t="s">
        <v>602</v>
      </c>
      <c r="C10" s="201" t="s">
        <v>603</v>
      </c>
      <c r="D10" s="201" t="s">
        <v>641</v>
      </c>
      <c r="E10" s="202">
        <v>0.25</v>
      </c>
      <c r="F10" s="203" t="s">
        <v>252</v>
      </c>
      <c r="G10" s="204" t="str">
        <f>IF(F10="да","1",IF(F10="нет","0"))</f>
        <v>0</v>
      </c>
      <c r="H10" s="205">
        <f>IF(F10="да",0.05,IF(F10="нет",0,""))</f>
        <v>0</v>
      </c>
    </row>
    <row r="11" spans="1:10" ht="187.5" customHeight="1" x14ac:dyDescent="0.25">
      <c r="A11" s="206" t="s">
        <v>199</v>
      </c>
      <c r="B11" s="207" t="s">
        <v>604</v>
      </c>
      <c r="C11" s="208" t="s">
        <v>605</v>
      </c>
      <c r="D11" s="201" t="s">
        <v>641</v>
      </c>
      <c r="E11" s="209">
        <v>0.25</v>
      </c>
      <c r="F11" s="210" t="s">
        <v>252</v>
      </c>
      <c r="G11" s="204" t="str">
        <f>IF(F11="да","1",IF(F11="нет","0"))</f>
        <v>0</v>
      </c>
      <c r="H11" s="205">
        <f>IF(F11="да",0.05,IF(F11="нет",0,""))</f>
        <v>0</v>
      </c>
    </row>
    <row r="12" spans="1:10" ht="115.5" x14ac:dyDescent="0.25">
      <c r="A12" s="206" t="s">
        <v>200</v>
      </c>
      <c r="B12" s="201" t="s">
        <v>606</v>
      </c>
      <c r="C12" s="207" t="s">
        <v>607</v>
      </c>
      <c r="D12" s="201" t="s">
        <v>641</v>
      </c>
      <c r="E12" s="209">
        <v>0.25</v>
      </c>
      <c r="F12" s="210" t="s">
        <v>253</v>
      </c>
      <c r="G12" s="204" t="str">
        <f>IF(F12="да","1",IF(F12="нет","0"))</f>
        <v>1</v>
      </c>
      <c r="H12" s="205">
        <f>IF(F12="да",0.05,IF(F12="нет",0,""))</f>
        <v>0.05</v>
      </c>
    </row>
    <row r="13" spans="1:10" ht="115.5" x14ac:dyDescent="0.25">
      <c r="A13" s="211" t="s">
        <v>201</v>
      </c>
      <c r="B13" s="212" t="s">
        <v>608</v>
      </c>
      <c r="C13" s="213" t="s">
        <v>609</v>
      </c>
      <c r="D13" s="201" t="s">
        <v>641</v>
      </c>
      <c r="E13" s="209">
        <v>0.25</v>
      </c>
      <c r="F13" s="214" t="s">
        <v>253</v>
      </c>
      <c r="G13" s="204" t="str">
        <f>IF(F13="да","1",IF(F13="нет","0"))</f>
        <v>1</v>
      </c>
      <c r="H13" s="205">
        <f>IF(F13="да",0.05,IF(F13="нет",0,""))</f>
        <v>0.05</v>
      </c>
    </row>
    <row r="14" spans="1:10" ht="17.25" x14ac:dyDescent="0.25">
      <c r="A14" s="195"/>
      <c r="B14" s="196" t="s">
        <v>202</v>
      </c>
      <c r="C14" s="196" t="s">
        <v>610</v>
      </c>
      <c r="D14" s="215"/>
      <c r="E14" s="215"/>
      <c r="F14" s="216" t="s">
        <v>7</v>
      </c>
      <c r="G14" s="198">
        <f>G15+G16+G17+G18</f>
        <v>3.75</v>
      </c>
      <c r="H14" s="199">
        <f>H15+H16+H17+H18</f>
        <v>7.5000000000000011E-2</v>
      </c>
    </row>
    <row r="15" spans="1:10" ht="186.75" customHeight="1" x14ac:dyDescent="0.25">
      <c r="A15" s="200" t="s">
        <v>203</v>
      </c>
      <c r="B15" s="207" t="s">
        <v>611</v>
      </c>
      <c r="C15" s="207" t="s">
        <v>612</v>
      </c>
      <c r="D15" s="201" t="s">
        <v>641</v>
      </c>
      <c r="E15" s="217">
        <v>0.4</v>
      </c>
      <c r="F15" s="210" t="s">
        <v>252</v>
      </c>
      <c r="G15" s="204" t="str">
        <f>IF(F15="да","1,25",IF(F15="нет","0"))</f>
        <v>0</v>
      </c>
      <c r="H15" s="205">
        <f>IF(F15="да",0.025,IF(F15="нет",0,""))</f>
        <v>0</v>
      </c>
    </row>
    <row r="16" spans="1:10" ht="165" x14ac:dyDescent="0.25">
      <c r="A16" s="200" t="s">
        <v>204</v>
      </c>
      <c r="B16" s="207" t="s">
        <v>613</v>
      </c>
      <c r="C16" s="207" t="s">
        <v>614</v>
      </c>
      <c r="D16" s="201" t="s">
        <v>641</v>
      </c>
      <c r="E16" s="217">
        <v>0.4</v>
      </c>
      <c r="F16" s="210" t="s">
        <v>253</v>
      </c>
      <c r="G16" s="204" t="str">
        <f>IF(F16="да","1,25",IF(F16="нет","0"))</f>
        <v>1,25</v>
      </c>
      <c r="H16" s="205">
        <f>IF(F16="да",0.025,IF(F16="нет",0,""))</f>
        <v>2.5000000000000001E-2</v>
      </c>
      <c r="I16" s="218"/>
      <c r="J16" s="218"/>
    </row>
    <row r="17" spans="1:9" ht="132" x14ac:dyDescent="0.25">
      <c r="A17" s="206" t="s">
        <v>205</v>
      </c>
      <c r="B17" s="201" t="s">
        <v>615</v>
      </c>
      <c r="C17" s="207" t="s">
        <v>616</v>
      </c>
      <c r="D17" s="201" t="s">
        <v>641</v>
      </c>
      <c r="E17" s="217">
        <v>0.1</v>
      </c>
      <c r="F17" s="210" t="s">
        <v>253</v>
      </c>
      <c r="G17" s="204" t="str">
        <f>IF(F17="да","1,25",IF(F17="нет","0"))</f>
        <v>1,25</v>
      </c>
      <c r="H17" s="205">
        <f>IF(F17="да",0.025,IF(F17="нет",0,""))</f>
        <v>2.5000000000000001E-2</v>
      </c>
    </row>
    <row r="18" spans="1:9" ht="132" x14ac:dyDescent="0.25">
      <c r="A18" s="206" t="s">
        <v>206</v>
      </c>
      <c r="B18" s="201" t="s">
        <v>617</v>
      </c>
      <c r="C18" s="201" t="s">
        <v>618</v>
      </c>
      <c r="D18" s="201" t="s">
        <v>641</v>
      </c>
      <c r="E18" s="202">
        <v>0.1</v>
      </c>
      <c r="F18" s="210" t="s">
        <v>253</v>
      </c>
      <c r="G18" s="204" t="str">
        <f>IF(F18="да","1,25",IF(F18="нет","0"))</f>
        <v>1,25</v>
      </c>
      <c r="H18" s="205">
        <f>IF(F18="да",0.025,IF(F18="нет",0,""))</f>
        <v>2.5000000000000001E-2</v>
      </c>
    </row>
    <row r="19" spans="1:9" ht="33" x14ac:dyDescent="0.25">
      <c r="A19" s="185"/>
      <c r="B19" s="185" t="s">
        <v>207</v>
      </c>
      <c r="C19" s="185"/>
      <c r="D19" s="185"/>
      <c r="E19" s="185"/>
      <c r="F19" s="186"/>
      <c r="G19" s="186"/>
      <c r="H19" s="187"/>
    </row>
    <row r="20" spans="1:9" ht="34.5" x14ac:dyDescent="0.25">
      <c r="A20" s="219"/>
      <c r="B20" s="215" t="s">
        <v>208</v>
      </c>
      <c r="C20" s="219" t="s">
        <v>619</v>
      </c>
      <c r="D20" s="219"/>
      <c r="E20" s="219"/>
      <c r="F20" s="197" t="s">
        <v>7</v>
      </c>
      <c r="G20" s="220">
        <f>G21+G22+G23</f>
        <v>3</v>
      </c>
      <c r="H20" s="221">
        <f>H21+H22+H23</f>
        <v>0.2</v>
      </c>
    </row>
    <row r="21" spans="1:9" ht="115.5" x14ac:dyDescent="0.25">
      <c r="A21" s="206" t="s">
        <v>209</v>
      </c>
      <c r="B21" s="207" t="s">
        <v>620</v>
      </c>
      <c r="C21" s="207" t="s">
        <v>621</v>
      </c>
      <c r="D21" s="201" t="s">
        <v>641</v>
      </c>
      <c r="E21" s="217">
        <v>0.4</v>
      </c>
      <c r="F21" s="210" t="s">
        <v>253</v>
      </c>
      <c r="G21" s="204" t="str">
        <f>IF(F21="да","1",IF(F21="нет","0"))</f>
        <v>1</v>
      </c>
      <c r="H21" s="222">
        <f>IF(F21="да",0.08,IF(F21="нет",0,""))</f>
        <v>0.08</v>
      </c>
    </row>
    <row r="22" spans="1:9" ht="148.5" x14ac:dyDescent="0.25">
      <c r="A22" s="223" t="s">
        <v>210</v>
      </c>
      <c r="B22" s="208" t="s">
        <v>622</v>
      </c>
      <c r="C22" s="208" t="s">
        <v>623</v>
      </c>
      <c r="D22" s="208" t="s">
        <v>642</v>
      </c>
      <c r="E22" s="217">
        <v>0.4</v>
      </c>
      <c r="F22" s="224" t="s">
        <v>253</v>
      </c>
      <c r="G22" s="204" t="str">
        <f>IF(F22="да","1",IF(F22="нет","0"))</f>
        <v>1</v>
      </c>
      <c r="H22" s="205">
        <f>IF(F22="да",0.08,IF(F22="нет",0,""))</f>
        <v>0.08</v>
      </c>
    </row>
    <row r="23" spans="1:9" ht="363" x14ac:dyDescent="0.25">
      <c r="A23" s="206" t="s">
        <v>211</v>
      </c>
      <c r="B23" s="207" t="s">
        <v>624</v>
      </c>
      <c r="C23" s="207" t="s">
        <v>625</v>
      </c>
      <c r="D23" s="201" t="s">
        <v>641</v>
      </c>
      <c r="E23" s="217">
        <v>0.2</v>
      </c>
      <c r="F23" s="210" t="s">
        <v>253</v>
      </c>
      <c r="G23" s="204" t="str">
        <f>IF(F23="да","1",IF(F23="нет","0"))</f>
        <v>1</v>
      </c>
      <c r="H23" s="205">
        <f>IF(F23="да",0.04,IF(F23="нет",0,""))</f>
        <v>0.04</v>
      </c>
    </row>
    <row r="24" spans="1:9" ht="34.5" x14ac:dyDescent="0.25">
      <c r="A24" s="225"/>
      <c r="B24" s="226" t="s">
        <v>212</v>
      </c>
      <c r="C24" s="227" t="s">
        <v>626</v>
      </c>
      <c r="D24" s="227"/>
      <c r="E24" s="227"/>
      <c r="F24" s="197" t="s">
        <v>7</v>
      </c>
      <c r="G24" s="228">
        <f>G25+G26+G27</f>
        <v>2.7746</v>
      </c>
      <c r="H24" s="199">
        <f>H25+H26+H27</f>
        <v>0.46243333333333331</v>
      </c>
    </row>
    <row r="25" spans="1:9" ht="115.5" x14ac:dyDescent="0.25">
      <c r="A25" s="206" t="s">
        <v>213</v>
      </c>
      <c r="B25" s="207" t="s">
        <v>627</v>
      </c>
      <c r="C25" s="207" t="s">
        <v>628</v>
      </c>
      <c r="D25" s="201" t="s">
        <v>641</v>
      </c>
      <c r="E25" s="217">
        <v>0.3</v>
      </c>
      <c r="F25" s="229">
        <v>100</v>
      </c>
      <c r="G25" s="230">
        <f>F25/100</f>
        <v>1</v>
      </c>
      <c r="H25" s="231">
        <f>50%/3*G25</f>
        <v>0.16666666666666666</v>
      </c>
      <c r="I25" s="218"/>
    </row>
    <row r="26" spans="1:9" ht="115.5" x14ac:dyDescent="0.25">
      <c r="A26" s="206" t="s">
        <v>214</v>
      </c>
      <c r="B26" s="207" t="s">
        <v>629</v>
      </c>
      <c r="C26" s="232" t="s">
        <v>630</v>
      </c>
      <c r="D26" s="201" t="s">
        <v>641</v>
      </c>
      <c r="E26" s="233">
        <v>0.4</v>
      </c>
      <c r="F26" s="229">
        <v>81.81</v>
      </c>
      <c r="G26" s="230">
        <f>F26/100</f>
        <v>0.81810000000000005</v>
      </c>
      <c r="H26" s="231">
        <f>50%/3*G26</f>
        <v>0.13635</v>
      </c>
      <c r="I26" s="218"/>
    </row>
    <row r="27" spans="1:9" ht="198" x14ac:dyDescent="0.25">
      <c r="A27" s="317" t="s">
        <v>215</v>
      </c>
      <c r="B27" s="320" t="s">
        <v>631</v>
      </c>
      <c r="C27" s="207" t="s">
        <v>632</v>
      </c>
      <c r="D27" s="207"/>
      <c r="E27" s="217">
        <v>0.3</v>
      </c>
      <c r="F27" s="229">
        <f>(F28+F29+F30)/3</f>
        <v>95.649999999999991</v>
      </c>
      <c r="G27" s="230">
        <f>F27/100</f>
        <v>0.95649999999999991</v>
      </c>
      <c r="H27" s="231">
        <f>50%/3*G27</f>
        <v>0.15941666666666665</v>
      </c>
    </row>
    <row r="28" spans="1:9" ht="115.5" x14ac:dyDescent="0.25">
      <c r="A28" s="318"/>
      <c r="B28" s="321"/>
      <c r="C28" s="207" t="s">
        <v>633</v>
      </c>
      <c r="D28" s="201" t="s">
        <v>641</v>
      </c>
      <c r="E28" s="207"/>
      <c r="F28" s="229">
        <v>86.96</v>
      </c>
      <c r="G28" s="230" t="s">
        <v>15</v>
      </c>
      <c r="H28" s="231" t="s">
        <v>15</v>
      </c>
    </row>
    <row r="29" spans="1:9" ht="66" x14ac:dyDescent="0.25">
      <c r="A29" s="318"/>
      <c r="B29" s="321"/>
      <c r="C29" s="207" t="s">
        <v>634</v>
      </c>
      <c r="D29" s="208" t="s">
        <v>642</v>
      </c>
      <c r="E29" s="207"/>
      <c r="F29" s="229">
        <v>99.99</v>
      </c>
      <c r="G29" s="230" t="s">
        <v>15</v>
      </c>
      <c r="H29" s="231" t="s">
        <v>15</v>
      </c>
    </row>
    <row r="30" spans="1:9" ht="66" x14ac:dyDescent="0.25">
      <c r="A30" s="319"/>
      <c r="B30" s="322"/>
      <c r="C30" s="207" t="s">
        <v>277</v>
      </c>
      <c r="D30" s="208" t="s">
        <v>642</v>
      </c>
      <c r="E30" s="207"/>
      <c r="F30" s="229">
        <v>100</v>
      </c>
      <c r="G30" s="230" t="s">
        <v>7</v>
      </c>
      <c r="H30" s="231" t="s">
        <v>7</v>
      </c>
    </row>
    <row r="31" spans="1:9" ht="17.25" x14ac:dyDescent="0.25">
      <c r="A31" s="234"/>
      <c r="B31" s="234"/>
      <c r="C31" s="235" t="s">
        <v>216</v>
      </c>
      <c r="D31" s="235"/>
      <c r="E31" s="235"/>
      <c r="F31" s="236" t="s">
        <v>7</v>
      </c>
      <c r="G31" s="237">
        <f>G24+G20+G14+G9</f>
        <v>11.5246</v>
      </c>
      <c r="H31" s="238">
        <f>H24+H20+H14+H9</f>
        <v>0.83743333333333336</v>
      </c>
    </row>
    <row r="32" spans="1:9" x14ac:dyDescent="0.25">
      <c r="A32" s="239"/>
      <c r="B32" s="239"/>
      <c r="C32" s="240"/>
      <c r="D32" s="240"/>
      <c r="E32" s="240"/>
      <c r="F32" s="241"/>
      <c r="G32" s="242"/>
      <c r="H32" s="243"/>
    </row>
    <row r="33" spans="1:8" x14ac:dyDescent="0.25">
      <c r="A33" s="239"/>
      <c r="B33" s="239" t="s">
        <v>635</v>
      </c>
      <c r="C33" s="240"/>
      <c r="D33" s="240"/>
      <c r="E33" s="240"/>
      <c r="F33" s="241"/>
      <c r="G33" s="242"/>
      <c r="H33" s="243"/>
    </row>
    <row r="34" spans="1:8" x14ac:dyDescent="0.25">
      <c r="A34" s="239"/>
      <c r="B34" s="323" t="s">
        <v>636</v>
      </c>
      <c r="C34" s="323"/>
      <c r="D34" s="323"/>
      <c r="E34" s="323"/>
      <c r="F34" s="323"/>
      <c r="G34" s="323"/>
      <c r="H34" s="323"/>
    </row>
    <row r="35" spans="1:8" x14ac:dyDescent="0.25">
      <c r="A35" s="239"/>
      <c r="B35" s="324" t="s">
        <v>637</v>
      </c>
      <c r="C35" s="324"/>
      <c r="D35" s="324"/>
      <c r="E35" s="324"/>
      <c r="F35" s="324"/>
      <c r="G35" s="324"/>
      <c r="H35" s="324"/>
    </row>
    <row r="36" spans="1:8" x14ac:dyDescent="0.25">
      <c r="A36" s="310" t="s">
        <v>217</v>
      </c>
      <c r="B36" s="311"/>
      <c r="C36" s="312"/>
      <c r="D36" s="244"/>
      <c r="E36" s="244"/>
      <c r="F36" s="313" t="str">
        <f>IF(0.85&lt;=H31,'[1]Соответствие баллов'!B7,IF(0.7&lt;=H31,'[1]Соответствие баллов'!B8,IF(0.5&lt;=H31,'[1]Соответствие баллов'!B9,IF(H31&lt;0.5,'[1]Соответствие баллов'!B10))))</f>
        <v>Умеренно эффективна</v>
      </c>
      <c r="G36" s="313"/>
      <c r="H36" s="314"/>
    </row>
  </sheetData>
  <mergeCells count="8">
    <mergeCell ref="A36:C36"/>
    <mergeCell ref="F36:H36"/>
    <mergeCell ref="F2:H2"/>
    <mergeCell ref="A4:H4"/>
    <mergeCell ref="A27:A30"/>
    <mergeCell ref="B27:B30"/>
    <mergeCell ref="B34:H34"/>
    <mergeCell ref="B35:H35"/>
  </mergeCells>
  <pageMargins left="0.7" right="0.7" top="0.75" bottom="0.75" header="0.3" footer="0.3"/>
  <pageSetup paperSize="9"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2" sqref="B12"/>
    </sheetView>
  </sheetViews>
  <sheetFormatPr defaultColWidth="9.140625" defaultRowHeight="15" x14ac:dyDescent="0.25"/>
  <cols>
    <col min="1" max="1" width="14.5703125" style="44" customWidth="1"/>
    <col min="2" max="2" width="29.7109375" style="44" customWidth="1"/>
    <col min="3" max="3" width="71.28515625" style="1" customWidth="1"/>
    <col min="4" max="16384" width="9.140625" style="1"/>
  </cols>
  <sheetData>
    <row r="1" spans="1:3" x14ac:dyDescent="0.25">
      <c r="C1" s="24" t="s">
        <v>275</v>
      </c>
    </row>
    <row r="2" spans="1:3" ht="33" customHeight="1" x14ac:dyDescent="0.25">
      <c r="A2" s="325" t="s">
        <v>234</v>
      </c>
      <c r="B2" s="326"/>
      <c r="C2" s="326"/>
    </row>
    <row r="3" spans="1:3" ht="15.75" thickBot="1" x14ac:dyDescent="0.3"/>
    <row r="4" spans="1:3" ht="39.75" customHeight="1" x14ac:dyDescent="0.25">
      <c r="A4" s="45" t="s">
        <v>218</v>
      </c>
      <c r="B4" s="46" t="s">
        <v>219</v>
      </c>
      <c r="C4" s="47" t="s">
        <v>220</v>
      </c>
    </row>
    <row r="5" spans="1:3" ht="51" customHeight="1" x14ac:dyDescent="0.25">
      <c r="A5" s="48" t="s">
        <v>221</v>
      </c>
      <c r="B5" s="43" t="s">
        <v>222</v>
      </c>
      <c r="C5" s="49" t="s">
        <v>223</v>
      </c>
    </row>
    <row r="6" spans="1:3" ht="105" x14ac:dyDescent="0.25">
      <c r="A6" s="48" t="s">
        <v>224</v>
      </c>
      <c r="B6" s="43" t="s">
        <v>225</v>
      </c>
      <c r="C6" s="49" t="s">
        <v>290</v>
      </c>
    </row>
    <row r="7" spans="1:3" ht="120" x14ac:dyDescent="0.25">
      <c r="A7" s="48" t="s">
        <v>226</v>
      </c>
      <c r="B7" s="43" t="s">
        <v>227</v>
      </c>
      <c r="C7" s="49" t="s">
        <v>291</v>
      </c>
    </row>
    <row r="8" spans="1:3" ht="105" x14ac:dyDescent="0.25">
      <c r="A8" s="48" t="s">
        <v>228</v>
      </c>
      <c r="B8" s="43" t="s">
        <v>229</v>
      </c>
      <c r="C8" s="49" t="s">
        <v>292</v>
      </c>
    </row>
    <row r="9" spans="1:3" ht="90.75" thickBot="1" x14ac:dyDescent="0.3">
      <c r="A9" s="50" t="s">
        <v>230</v>
      </c>
      <c r="B9" s="51" t="s">
        <v>231</v>
      </c>
      <c r="C9" s="52" t="s">
        <v>232</v>
      </c>
    </row>
  </sheetData>
  <mergeCells count="1">
    <mergeCell ref="A2:C2"/>
  </mergeCells>
  <pageMargins left="0.70866141732283472" right="0.70866141732283472" top="0.74803149606299213" bottom="0.74803149606299213" header="0" footer="0"/>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т.6 Индикаторы (2)</vt:lpstr>
      <vt:lpstr>т.7  (2)</vt:lpstr>
      <vt:lpstr>т.8 (2)</vt:lpstr>
      <vt:lpstr>т.9</vt:lpstr>
      <vt:lpstr>Пояснительная</vt:lpstr>
      <vt:lpstr>Анкета для оценки эф-ти</vt:lpstr>
      <vt:lpstr>т.11 анализ баллов</vt:lpstr>
      <vt:lpstr>'т.6 Индикаторы (2)'!Заголовки_для_печати</vt:lpstr>
      <vt:lpstr>'т.7  (2)'!Заголовки_для_печати</vt:lpstr>
      <vt:lpstr>'т.8 (2)'!Заголовки_для_печати</vt:lpstr>
      <vt:lpstr>т.9!Заголовки_для_печати</vt:lpstr>
      <vt:lpstr>'т.6 Индикаторы (2)'!Область_печати</vt:lpstr>
      <vt:lpstr>'т.7  (2)'!Область_печати</vt:lpstr>
      <vt:lpstr>'т.8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2024-03-29T11:11:35Z</cp:lastPrinted>
  <dcterms:created xsi:type="dcterms:W3CDTF">2013-12-11T05:43:24Z</dcterms:created>
  <dcterms:modified xsi:type="dcterms:W3CDTF">2024-04-02T08:22:38Z</dcterms:modified>
</cp:coreProperties>
</file>