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доходами'!$A$1:$E$73</definedName>
    <definedName name="Z_40CB0436_DE8A_47CC_87B8_4489A6797993_.wvu.PrintTitles" localSheetId="0" hidden="1">'с развёрнутыми доходами'!$5:$7</definedName>
    <definedName name="Z_40CB0436_DE8A_47CC_87B8_4489A6797993_.wvu.Rows" localSheetId="0" hidden="1">'с развёрнутыми доходами'!#REF!,'с развёрнутыми доходами'!#REF!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доходами'!$A$1:$E$99</definedName>
    <definedName name="Z_59841E2B_68EB_4986_A2B2_AA8D2283015C_.wvu.PrintTitles" localSheetId="0" hidden="1">'с развёрнутыми доходами'!$5:$7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доходами'!$A$1:$E$73</definedName>
    <definedName name="Z_5C54602A_724E_45A9_8F60_2E1A10275DB0_.wvu.PrintTitles" localSheetId="0" hidden="1">'с развёрнутыми доходами'!$5:$7</definedName>
    <definedName name="Z_5C54602A_724E_45A9_8F60_2E1A10275DB0_.wvu.Rows" localSheetId="0" hidden="1">'с развёрнутыми доходами'!#REF!,'с развёрнутыми доходами'!$15:$15,'с развёрнутыми доходами'!$29:$31,'с развёрнутыми доходами'!$52:$52</definedName>
    <definedName name="Z_6382D31E_57F9_431A_8857_6E05C5DDD46B_.wvu.PrintArea" localSheetId="0" hidden="1">'с развёрнутыми доходами'!$A$1:$E$73</definedName>
    <definedName name="Z_6382D31E_57F9_431A_8857_6E05C5DDD46B_.wvu.PrintTitles" localSheetId="0" hidden="1">'с развёрнутыми доходами'!$5:$7</definedName>
    <definedName name="Z_6382D31E_57F9_431A_8857_6E05C5DDD46B_.wvu.Rows" localSheetId="0" hidden="1">'с развёрнутыми доходами'!#REF!,'с развёрнутыми доходами'!$52:$52</definedName>
    <definedName name="Z_68DC45B0_5DDE_44CE_B6FE_5C917556A2F2_.wvu.PrintArea" localSheetId="0" hidden="1">'с развёрнутыми доходами'!$A$1:$E$66</definedName>
    <definedName name="Z_68DC45B0_5DDE_44CE_B6FE_5C917556A2F2_.wvu.PrintTitles" localSheetId="0" hidden="1">'с развёрнутыми доходами'!$5:$7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доходами'!$A$1:$E$99</definedName>
    <definedName name="Z_6D630398_ED7B_4347_BEF2_E7CDD1BC3625_.wvu.PrintTitles" localSheetId="0" hidden="1">'с развёрнутыми доходами'!$5:$7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доходами'!#REF!,'с развёрнутыми доходами'!#REF!</definedName>
    <definedName name="Z_81A19E5D_79FB_4B88_B6C5_8807F61EBDAB_.wvu.PrintArea" localSheetId="0" hidden="1">'с развёрнутыми доходами'!$A$1:$E$99</definedName>
    <definedName name="Z_81A19E5D_79FB_4B88_B6C5_8807F61EBDAB_.wvu.PrintTitles" localSheetId="0" hidden="1">'с развёрнутыми доходами'!$5:$7</definedName>
    <definedName name="Z_81A19E5D_79FB_4B88_B6C5_8807F61EBDAB_.wvu.Rows" localSheetId="0" hidden="1">'с развёрнутыми доходами'!#REF!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доходами'!$A$1:$E$99</definedName>
    <definedName name="Z_93FBFA21_5002_4F06_8435_FD33F1112CC8_.wvu.PrintTitles" localSheetId="0" hidden="1">'с развёрнутыми доходами'!$5:$7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доходами'!#REF!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доходами'!$A$1:$E$66</definedName>
    <definedName name="Z_A6917BCA_00B0_4577_9E20_B12E9F75FF0B_.wvu.PrintTitles" localSheetId="0" hidden="1">'с развёрнутыми доходами'!$5:$7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доходами'!#REF!,'с развёрнутыми доходами'!$52:$52</definedName>
    <definedName name="Z_AD882775_3712_4CB6_AC49_EEC018467B03_.wvu.PrintArea" localSheetId="0" hidden="1">'с развёрнутыми доходами'!$A$1:$E$99</definedName>
    <definedName name="Z_AD882775_3712_4CB6_AC49_EEC018467B03_.wvu.PrintTitles" localSheetId="0" hidden="1">'с развёрнутыми доходами'!$5:$7</definedName>
    <definedName name="Z_AD882775_3712_4CB6_AC49_EEC018467B03_.wvu.Rows" localSheetId="0" hidden="1">'с развёрнутыми доходами'!#REF!,'с развёрнутыми доходами'!$49:$49,'с развёрнутыми доходами'!$51:$51,'с развёрнутыми доходами'!$68:$69,'с развёрнутыми доходами'!$85:$85,'с развёрнутыми доходами'!#REF!,'с развёрнутыми доходами'!#REF!</definedName>
    <definedName name="Z_BED635A2_EB54_451F_9C46_B3D74CB2D886_.wvu.PrintArea" localSheetId="0" hidden="1">'с развёрнутыми доходами'!$A$1:$E$73</definedName>
    <definedName name="Z_BED635A2_EB54_451F_9C46_B3D74CB2D886_.wvu.PrintTitles" localSheetId="0" hidden="1">'с развёрнутыми доходами'!$5:$7</definedName>
    <definedName name="Z_BED635A2_EB54_451F_9C46_B3D74CB2D886_.wvu.Rows" localSheetId="0" hidden="1">'с развёрнутыми доходами'!#REF!,'с развёрнутыми доходами'!#REF!</definedName>
    <definedName name="Z_D224BE65_81B3_4161_B810_12BFE3D6E240_.wvu.PrintArea" localSheetId="0" hidden="1">'с развёрнутыми доходами'!$A$1:$E$73</definedName>
    <definedName name="Z_D224BE65_81B3_4161_B810_12BFE3D6E240_.wvu.PrintTitles" localSheetId="0" hidden="1">'с развёрнутыми доходами'!$5:$7</definedName>
    <definedName name="Z_D224BE65_81B3_4161_B810_12BFE3D6E240_.wvu.Rows" localSheetId="0" hidden="1">'с развёрнутыми доходами'!#REF!,'с развёрнутыми доходами'!$52:$52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доходами'!$A$1:$E$99</definedName>
    <definedName name="Z_D3058AAF_1420_4400_85B6_3E3B713D732D_.wvu.PrintTitles" localSheetId="0" hidden="1">'с развёрнутыми доходами'!$5:$7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доходами'!#REF!,'с развёрнутыми доходами'!$49:$49,'с развёрнутыми доходами'!$51:$51,'с развёрнутыми доходами'!$68:$69,'с развёрнутыми доходами'!$85:$85,'с развёрнутыми доходами'!#REF!,'с развёрнутыми доходами'!#REF!</definedName>
    <definedName name="_xlnm.Print_Titles" localSheetId="0">'с развёрнутыми доходами'!$5:$7</definedName>
    <definedName name="_xlnm.Print_Area" localSheetId="1">'с исправлениями'!$A$1:$E$109</definedName>
    <definedName name="_xlnm.Print_Area" localSheetId="0">'с развёрнутыми доходами'!$A$1:$E$99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D87" i="1"/>
  <c r="C87"/>
  <c r="D40"/>
  <c r="D24" l="1"/>
  <c r="D9"/>
  <c r="C9"/>
  <c r="D23" l="1"/>
  <c r="D34" l="1"/>
  <c r="C23" l="1"/>
  <c r="D26" i="3"/>
  <c r="E26" s="1"/>
  <c r="D27"/>
  <c r="E27" s="1"/>
  <c r="D28"/>
  <c r="E28" s="1"/>
  <c r="D29"/>
  <c r="E29" s="1"/>
  <c r="D30"/>
  <c r="D31"/>
  <c r="D32"/>
  <c r="D33"/>
  <c r="E33" s="1"/>
  <c r="D25"/>
  <c r="E25" s="1"/>
  <c r="D11"/>
  <c r="D12"/>
  <c r="E12" s="1"/>
  <c r="D13"/>
  <c r="E13" s="1"/>
  <c r="D14"/>
  <c r="E14" s="1"/>
  <c r="D15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E32"/>
  <c r="E31"/>
  <c r="E30"/>
  <c r="C24"/>
  <c r="C23" s="1"/>
  <c r="E15"/>
  <c r="E11"/>
  <c r="C9"/>
  <c r="C22" i="1" l="1"/>
  <c r="D9" i="3"/>
  <c r="E9" s="1"/>
  <c r="D24"/>
  <c r="D23" s="1"/>
  <c r="E23" s="1"/>
  <c r="C8"/>
  <c r="E24" l="1"/>
  <c r="D8"/>
  <c r="E8" s="1"/>
  <c r="C8" i="1" l="1"/>
  <c r="D22" l="1"/>
  <c r="D8" s="1"/>
  <c r="E8" s="1"/>
  <c r="E97" l="1"/>
  <c r="E96"/>
  <c r="D95"/>
  <c r="C95"/>
  <c r="E94"/>
  <c r="E93"/>
  <c r="D92"/>
  <c r="C92"/>
  <c r="E90"/>
  <c r="D89"/>
  <c r="C89"/>
  <c r="E88"/>
  <c r="E87" s="1"/>
  <c r="E86"/>
  <c r="E84"/>
  <c r="D83"/>
  <c r="C83"/>
  <c r="E82"/>
  <c r="E81"/>
  <c r="E80"/>
  <c r="D79"/>
  <c r="C79"/>
  <c r="E78"/>
  <c r="E77"/>
  <c r="D76"/>
  <c r="C76"/>
  <c r="E75"/>
  <c r="E74"/>
  <c r="E73"/>
  <c r="E72"/>
  <c r="E71"/>
  <c r="D70"/>
  <c r="C70"/>
  <c r="E69"/>
  <c r="D68"/>
  <c r="C68"/>
  <c r="E67"/>
  <c r="E66"/>
  <c r="E65"/>
  <c r="E64"/>
  <c r="D63"/>
  <c r="C63"/>
  <c r="E62"/>
  <c r="E61"/>
  <c r="E60"/>
  <c r="E59"/>
  <c r="D58"/>
  <c r="C58"/>
  <c r="E57"/>
  <c r="E56"/>
  <c r="E55"/>
  <c r="D54"/>
  <c r="C54"/>
  <c r="E53"/>
  <c r="E52"/>
  <c r="E50"/>
  <c r="E48"/>
  <c r="E47"/>
  <c r="E46"/>
  <c r="D45"/>
  <c r="C45"/>
  <c r="E43"/>
  <c r="E42"/>
  <c r="E41"/>
  <c r="E40"/>
  <c r="E39"/>
  <c r="E38"/>
  <c r="E37"/>
  <c r="E36"/>
  <c r="E35"/>
  <c r="C34"/>
  <c r="E27"/>
  <c r="E26"/>
  <c r="E24"/>
  <c r="E20"/>
  <c r="E19"/>
  <c r="E18"/>
  <c r="E17"/>
  <c r="E16"/>
  <c r="E14"/>
  <c r="E13"/>
  <c r="E12"/>
  <c r="E11"/>
  <c r="E10"/>
  <c r="C33" l="1"/>
  <c r="D33"/>
  <c r="C91"/>
  <c r="E68"/>
  <c r="E9"/>
  <c r="C44"/>
  <c r="D44"/>
  <c r="E89"/>
  <c r="E83"/>
  <c r="E79"/>
  <c r="E76"/>
  <c r="E70"/>
  <c r="E63"/>
  <c r="E58"/>
  <c r="E54"/>
  <c r="E45"/>
  <c r="E34"/>
  <c r="E23"/>
  <c r="D91"/>
  <c r="E33" l="1"/>
  <c r="E44"/>
  <c r="E22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<sst xmlns="http://schemas.openxmlformats.org/spreadsheetml/2006/main" count="478" uniqueCount="196">
  <si>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</si>
  <si>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</si>
  <si>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</si>
  <si>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</si>
  <si>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</si>
  <si>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</si>
  <si>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</si>
  <si>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</si>
  <si>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</si>
  <si>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</si>
  <si>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</si>
  <si>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</si>
  <si>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</si>
  <si>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</si>
  <si>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</si>
  <si>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</si>
  <si>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</si>
  <si>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</si>
  <si>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</si>
  <si>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</si>
  <si>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</si>
  <si>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</si>
  <si>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</si>
  <si>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</si>
  <si>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</si>
  <si>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</si>
  <si>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</si>
  <si>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</si>
  <si>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</si>
  <si>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</si>
  <si>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</si>
  <si>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</si>
  <si>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</si>
  <si>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</si>
  <si>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</si>
  <si>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</si>
  <si>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</si>
  <si>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</si>
  <si>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</si>
  <si>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</si>
  <si>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</si>
  <si>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</si>
  <si>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</si>
  <si>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</si>
  <si>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</si>
  <si>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</si>
  <si>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</si>
  <si>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</si>
  <si>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</si>
  <si>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</si>
  <si>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</si>
  <si>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</si>
  <si>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</si>
  <si>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</si>
  <si>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</si>
  <si>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</si>
  <si>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</si>
  <si>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</si>
  <si>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</si>
  <si>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</si>
  <si>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</si>
  <si>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</si>
  <si>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</si>
  <si>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</si>
  <si>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</si>
  <si>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</si>
  <si>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</si>
  <si>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</si>
  <si>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</si>
  <si>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</si>
  <si>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</si>
  <si>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</si>
  <si>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</si>
  <si>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</si>
  <si>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</si>
  <si>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</si>
  <si>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</si>
  <si>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</si>
  <si>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</si>
  <si>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</si>
  <si>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</si>
  <si>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</si>
  <si>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</si>
  <si>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</si>
  <si>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</si>
  <si>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</si>
  <si>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</si>
  <si>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</si>
  <si>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</si>
  <si>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</si>
  <si>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</si>
  <si>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</si>
  <si>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</si>
  <si>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</si>
  <si>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</si>
  <si>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</si>
  <si>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</si>
  <si>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</si>
  <si>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</si>
  <si>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</si>
  <si>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</si>
  <si>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</si>
  <si>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</si>
  <si>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</si>
  <si>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</si>
  <si>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</si>
  <si>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</si>
  <si>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</si>
  <si>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</si>
  <si>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</si>
  <si>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</si>
  <si>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</si>
  <si>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</si>
  <si>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</si>
  <si>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</si>
  <si>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</si>
  <si>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</si>
  <si>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</si>
  <si>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</si>
  <si>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</si>
  <si>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</si>
  <si>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</si>
  <si>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</si>
  <si>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</si>
  <si>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</si>
  <si>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</si>
  <si>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</si>
  <si>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</si>
  <si>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</si>
  <si>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</si>
  <si>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</si>
  <si>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</si>
  <si>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</si>
  <si>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</si>
  <si>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</si>
  <si>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</si>
  <si>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</si>
  <si>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</si>
  <si>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</si>
  <si>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</si>
  <si>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</si>
  <si>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</si>
  <si>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</si>
  <si>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</si>
  <si>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</si>
  <si>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</si>
  <si>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</si>
  <si>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</si>
  <si>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</si>
  <si>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</si>
  <si>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</si>
  <si>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</si>
  <si>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</si>
  <si>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</si>
  <si>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</si>
  <si>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</si>
  <si>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</si>
  <si>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</si>
  <si>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</si>
  <si>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</si>
  <si>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</si>
  <si>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</si>
  <si>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</si>
  <si>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</si>
  <si>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</si>
  <si>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</si>
  <si>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</si>
  <si>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</si>
  <si>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</si>
  <si>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</si>
  <si>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</si>
  <si>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</si>
  <si>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</si>
  <si>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</si>
  <si>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</si>
  <si>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</si>
  <si>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</si>
  <si>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</si>
  <si>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Информация об исполнении бюджета муниципального образования городского округа "Усинск" на 01.04.2022 года</t>
  </si>
  <si>
    <t xml:space="preserve">План на 2022 год 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</si>
  <si>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</si>
  <si>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</si>
  <si>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</si>
  <si>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</si>
  <si>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</si>
  <si>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</si>
  <si>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</si>
  <si>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</si>
  <si>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</si>
  <si>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</si>
  <si>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</si>
  <si>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</si>
  <si>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Другие вопросы в области национальной безопасности и правоохранительной деятельности</t>
  </si>
  <si>
    <t>Молодежная политика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</si>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</sst>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29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2" fillId="0" borderId="3" xfId="0" applyFont="1" applyFill="1" applyBorder="1" applyAlignment="1">
      <alignment vertical="top" wrapText="1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28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7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6" fillId="0" borderId="0" xfId="0" applyNumberFormat="1" applyFont="1" applyFill="1" applyAlignment="1">
      <alignment vertical="top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R376"/>
  <sheetViews>
    <sheetView tabSelected="1" view="pageBreakPreview" topLeftCell="A89" zoomScaleSheetLayoutView="100" workbookViewId="0">
      <selection activeCell="A125" sqref="A125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30" t="s">
        <v>178</v>
      </c>
      <c r="B1" s="230"/>
      <c r="C1" s="230"/>
      <c r="D1" s="230"/>
      <c r="E1" s="231"/>
      <c r="F1" s="87"/>
      <c r="G1" s="4"/>
      <c r="I1" s="191"/>
      <c r="J1" s="4"/>
      <c r="K1" s="4"/>
    </row>
    <row r="2" spans="1:11" ht="18.75" customHeight="1">
      <c r="A2" s="230"/>
      <c r="B2" s="230"/>
      <c r="C2" s="230"/>
      <c r="D2" s="230"/>
      <c r="E2" s="231"/>
      <c r="F2" s="87"/>
      <c r="G2" s="4"/>
      <c r="I2" s="4"/>
      <c r="J2" s="4"/>
      <c r="K2" s="4"/>
    </row>
    <row r="3" spans="1:11" ht="18.75" customHeight="1">
      <c r="B3" s="196"/>
      <c r="C3" s="186"/>
      <c r="D3" s="186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87"/>
      <c r="G4" s="4"/>
      <c r="I4" s="4"/>
      <c r="J4" s="4"/>
      <c r="K4" s="4"/>
    </row>
    <row r="5" spans="1:11" ht="15.75" customHeight="1">
      <c r="A5" s="234" t="s">
        <v>1</v>
      </c>
      <c r="B5" s="234" t="s">
        <v>2</v>
      </c>
      <c r="C5" s="232" t="s">
        <v>179</v>
      </c>
      <c r="D5" s="232" t="s">
        <v>3</v>
      </c>
      <c r="E5" s="232" t="s">
        <v>166</v>
      </c>
      <c r="F5" s="186"/>
      <c r="G5" s="4"/>
      <c r="H5" s="87"/>
      <c r="I5" s="87"/>
      <c r="J5" s="87"/>
      <c r="K5" s="4"/>
    </row>
    <row r="6" spans="1:11" ht="42.75" customHeight="1">
      <c r="A6" s="235"/>
      <c r="B6" s="235"/>
      <c r="C6" s="233"/>
      <c r="D6" s="233"/>
      <c r="E6" s="233"/>
      <c r="F6" s="186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90"/>
      <c r="G7" s="4"/>
      <c r="H7" s="22"/>
      <c r="I7" s="111"/>
      <c r="J7" s="22"/>
      <c r="K7" s="4"/>
    </row>
    <row r="8" spans="1:11">
      <c r="A8" s="140" t="s">
        <v>5</v>
      </c>
      <c r="B8" s="149"/>
      <c r="C8" s="141">
        <f>C9+C22</f>
        <v>3014486.1</v>
      </c>
      <c r="D8" s="141">
        <f>D9+D22</f>
        <v>925912.60000000009</v>
      </c>
      <c r="E8" s="141">
        <f t="shared" ref="E8:E14" si="0">D8/C8*100</f>
        <v>30.715437699314656</v>
      </c>
      <c r="F8" s="87"/>
      <c r="G8" s="6"/>
      <c r="H8" s="22"/>
      <c r="I8" s="111"/>
      <c r="J8" s="22"/>
      <c r="K8" s="22"/>
    </row>
    <row r="9" spans="1:11" s="183" customFormat="1">
      <c r="A9" s="185" t="s">
        <v>6</v>
      </c>
      <c r="B9" s="142">
        <v>10000000</v>
      </c>
      <c r="C9" s="141">
        <f>C10+C11+C12+C13+C14+C15+C16+C17+C18+C19+C20+C21</f>
        <v>1176665.8</v>
      </c>
      <c r="D9" s="141">
        <f>D10+D11+D12+D13+D14+D15+D16+D17+D18+D19+D20+D21</f>
        <v>556553</v>
      </c>
      <c r="E9" s="141">
        <f t="shared" si="0"/>
        <v>47.299156650936908</v>
      </c>
      <c r="F9" s="87"/>
      <c r="G9" s="6"/>
      <c r="H9" s="184"/>
      <c r="I9" s="216"/>
      <c r="J9" s="216"/>
      <c r="K9" s="216"/>
    </row>
    <row r="10" spans="1:11">
      <c r="A10" s="143" t="s">
        <v>7</v>
      </c>
      <c r="B10" s="144">
        <v>10102000</v>
      </c>
      <c r="C10" s="145">
        <v>738317</v>
      </c>
      <c r="D10" s="145">
        <v>169927.4</v>
      </c>
      <c r="E10" s="145">
        <f t="shared" si="0"/>
        <v>23.015506889317187</v>
      </c>
      <c r="F10" s="87"/>
      <c r="G10" s="6"/>
      <c r="H10" s="22"/>
      <c r="I10" s="6"/>
      <c r="J10" s="217"/>
      <c r="K10" s="4"/>
    </row>
    <row r="11" spans="1:11" ht="31.5">
      <c r="A11" s="146" t="s">
        <v>141</v>
      </c>
      <c r="B11" s="144">
        <v>10300000</v>
      </c>
      <c r="C11" s="145">
        <v>1818.8</v>
      </c>
      <c r="D11" s="145">
        <v>469.1</v>
      </c>
      <c r="E11" s="145">
        <f t="shared" si="0"/>
        <v>25.791730811524083</v>
      </c>
      <c r="F11" s="87"/>
      <c r="G11" s="6"/>
      <c r="H11" s="218"/>
      <c r="I11" s="218"/>
      <c r="J11" s="217"/>
      <c r="K11" s="4"/>
    </row>
    <row r="12" spans="1:11">
      <c r="A12" s="147" t="s">
        <v>8</v>
      </c>
      <c r="B12" s="144">
        <v>10500000</v>
      </c>
      <c r="C12" s="145">
        <v>105802</v>
      </c>
      <c r="D12" s="145">
        <v>23219.5</v>
      </c>
      <c r="E12" s="145">
        <f t="shared" si="0"/>
        <v>21.946182491824352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32003</v>
      </c>
      <c r="D13" s="145">
        <v>3455</v>
      </c>
      <c r="E13" s="145">
        <f t="shared" si="0"/>
        <v>10.795862887854264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8994</v>
      </c>
      <c r="D14" s="145">
        <v>1954.2</v>
      </c>
      <c r="E14" s="145">
        <f t="shared" si="0"/>
        <v>21.727818545697129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0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216768</v>
      </c>
      <c r="D16" s="145">
        <v>41626</v>
      </c>
      <c r="E16" s="145">
        <f t="shared" ref="E16:E20" si="1">D16/C16*100</f>
        <v>19.203018895777973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10413.700000000001</v>
      </c>
      <c r="D17" s="145">
        <v>1642.3</v>
      </c>
      <c r="E17" s="145">
        <f t="shared" si="1"/>
        <v>15.770571458751451</v>
      </c>
      <c r="F17" s="87"/>
      <c r="G17" s="7"/>
      <c r="H17" s="191"/>
    </row>
    <row r="18" spans="1:10" ht="31.5">
      <c r="A18" s="148" t="s">
        <v>14</v>
      </c>
      <c r="B18" s="144">
        <v>11300000</v>
      </c>
      <c r="C18" s="145">
        <v>1200</v>
      </c>
      <c r="D18" s="145">
        <v>323.60000000000002</v>
      </c>
      <c r="E18" s="145">
        <f t="shared" si="1"/>
        <v>26.966666666666665</v>
      </c>
      <c r="F18" s="87"/>
      <c r="G18" s="7"/>
    </row>
    <row r="19" spans="1:10" ht="31.5">
      <c r="A19" s="148" t="s">
        <v>15</v>
      </c>
      <c r="B19" s="144">
        <v>11400000</v>
      </c>
      <c r="C19" s="145">
        <v>57950</v>
      </c>
      <c r="D19" s="145">
        <v>13781.2</v>
      </c>
      <c r="E19" s="145">
        <f t="shared" si="1"/>
        <v>23.781190681622089</v>
      </c>
      <c r="F19" s="87"/>
      <c r="G19" s="7"/>
    </row>
    <row r="20" spans="1:10">
      <c r="A20" s="148" t="s">
        <v>16</v>
      </c>
      <c r="B20" s="144">
        <v>11600000</v>
      </c>
      <c r="C20" s="145">
        <v>3399.3</v>
      </c>
      <c r="D20" s="145">
        <v>300166.2</v>
      </c>
      <c r="E20" s="145">
        <f t="shared" si="1"/>
        <v>8830.2356367487428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0</v>
      </c>
      <c r="D21" s="145">
        <v>-11.5</v>
      </c>
      <c r="E21" s="145" t="s">
        <v>154</v>
      </c>
      <c r="F21" s="87"/>
      <c r="G21" s="7"/>
      <c r="H21" s="8"/>
    </row>
    <row r="22" spans="1:10">
      <c r="A22" s="150" t="s">
        <v>18</v>
      </c>
      <c r="B22" s="149">
        <v>20000000</v>
      </c>
      <c r="C22" s="141">
        <f>C23+C32+C31+C29+C30</f>
        <v>1837820.3</v>
      </c>
      <c r="D22" s="141">
        <f>D23+D32+D31+D29+D30</f>
        <v>369359.60000000003</v>
      </c>
      <c r="E22" s="141">
        <f>D22/C22*100</f>
        <v>20.097699432311202</v>
      </c>
      <c r="F22" s="87"/>
      <c r="G22" s="7"/>
      <c r="H22" s="35"/>
      <c r="I22" s="18"/>
      <c r="J22" s="18"/>
    </row>
    <row r="23" spans="1:10" ht="47.25">
      <c r="A23" s="150" t="s">
        <v>19</v>
      </c>
      <c r="B23" s="142">
        <v>20200000</v>
      </c>
      <c r="C23" s="141">
        <f>SUM(C24:C28)-C25</f>
        <v>1843788</v>
      </c>
      <c r="D23" s="141">
        <f>SUM(D24:D28)-D25</f>
        <v>375243.7</v>
      </c>
      <c r="E23" s="141">
        <f>D23/C23*100</f>
        <v>20.351781224305615</v>
      </c>
      <c r="F23" s="87"/>
      <c r="G23" s="7"/>
      <c r="H23" s="35"/>
      <c r="I23" s="18"/>
      <c r="J23" s="18"/>
    </row>
    <row r="24" spans="1:10">
      <c r="A24" s="151" t="s">
        <v>20</v>
      </c>
      <c r="B24" s="152">
        <v>20210000</v>
      </c>
      <c r="C24" s="145">
        <v>135166.9</v>
      </c>
      <c r="D24" s="145">
        <f>33791.7+D25</f>
        <v>37554.399999999994</v>
      </c>
      <c r="E24" s="153">
        <f>D24/C24*100</f>
        <v>27.783725157564458</v>
      </c>
      <c r="F24" s="87"/>
      <c r="G24" s="7"/>
    </row>
    <row r="25" spans="1:10">
      <c r="A25" s="151" t="s">
        <v>171</v>
      </c>
      <c r="B25" s="152">
        <v>2021000</v>
      </c>
      <c r="C25" s="145">
        <v>0</v>
      </c>
      <c r="D25" s="145">
        <v>3762.7</v>
      </c>
      <c r="E25" s="153"/>
      <c r="F25" s="87"/>
      <c r="G25" s="7"/>
    </row>
    <row r="26" spans="1:10">
      <c r="A26" s="151" t="s">
        <v>21</v>
      </c>
      <c r="B26" s="152">
        <v>20220000</v>
      </c>
      <c r="C26" s="145">
        <v>271714.2</v>
      </c>
      <c r="D26" s="145">
        <v>48521.8</v>
      </c>
      <c r="E26" s="153">
        <f>D26/C26*100</f>
        <v>17.857660733226311</v>
      </c>
      <c r="F26" s="87"/>
      <c r="G26" s="7"/>
    </row>
    <row r="27" spans="1:10">
      <c r="A27" s="151" t="s">
        <v>22</v>
      </c>
      <c r="B27" s="152">
        <v>20230000</v>
      </c>
      <c r="C27" s="145">
        <v>1390080.4</v>
      </c>
      <c r="D27" s="145">
        <v>278746.09999999998</v>
      </c>
      <c r="E27" s="153">
        <f>D27/C27*100</f>
        <v>20.052516386821942</v>
      </c>
      <c r="F27" s="87"/>
      <c r="G27" s="7"/>
      <c r="H27" s="35"/>
    </row>
    <row r="28" spans="1:10">
      <c r="A28" s="151" t="s">
        <v>23</v>
      </c>
      <c r="B28" s="152">
        <v>20240000</v>
      </c>
      <c r="C28" s="145">
        <v>46826.5</v>
      </c>
      <c r="D28" s="145">
        <v>10421.4</v>
      </c>
      <c r="E28" s="153" t="s">
        <v>154</v>
      </c>
      <c r="F28" s="87"/>
      <c r="G28" s="7"/>
    </row>
    <row r="29" spans="1:10">
      <c r="A29" s="151" t="s">
        <v>146</v>
      </c>
      <c r="B29" s="144">
        <v>20704000</v>
      </c>
      <c r="C29" s="145">
        <v>0</v>
      </c>
      <c r="D29" s="145">
        <v>76.400000000000006</v>
      </c>
      <c r="E29" s="153" t="s">
        <v>154</v>
      </c>
      <c r="F29" s="87"/>
      <c r="G29" s="7"/>
    </row>
    <row r="30" spans="1:10" ht="92.25" hidden="1" customHeight="1">
      <c r="A30" s="154" t="s">
        <v>170</v>
      </c>
      <c r="B30" s="144">
        <v>20804000</v>
      </c>
      <c r="C30" s="145">
        <v>0</v>
      </c>
      <c r="D30" s="145">
        <v>0</v>
      </c>
      <c r="E30" s="153" t="s">
        <v>154</v>
      </c>
      <c r="F30" s="87"/>
      <c r="G30" s="7"/>
    </row>
    <row r="31" spans="1:10" ht="63" customHeight="1">
      <c r="A31" s="154" t="s">
        <v>24</v>
      </c>
      <c r="B31" s="144">
        <v>21800000</v>
      </c>
      <c r="C31" s="145">
        <v>0</v>
      </c>
      <c r="D31" s="145">
        <v>7.2</v>
      </c>
      <c r="E31" s="153" t="s">
        <v>154</v>
      </c>
      <c r="F31" s="87"/>
      <c r="G31" s="7"/>
      <c r="H31" s="25"/>
      <c r="I31" s="25"/>
    </row>
    <row r="32" spans="1:10" ht="48.75" customHeight="1">
      <c r="A32" s="146" t="s">
        <v>25</v>
      </c>
      <c r="B32" s="144">
        <v>21900000</v>
      </c>
      <c r="C32" s="145">
        <v>-5967.7</v>
      </c>
      <c r="D32" s="145">
        <v>-5967.7</v>
      </c>
      <c r="E32" s="153" t="s">
        <v>154</v>
      </c>
      <c r="F32" s="87"/>
      <c r="H32" s="194"/>
      <c r="I32" s="194"/>
      <c r="J32" s="194"/>
    </row>
    <row r="33" spans="1:12">
      <c r="A33" s="156" t="s">
        <v>26</v>
      </c>
      <c r="B33" s="215"/>
      <c r="C33" s="155">
        <f>C45+C54+C58+C63+C68+C70+C76+C79+C83+C89+C87</f>
        <v>3062391.3</v>
      </c>
      <c r="D33" s="155">
        <f>D45+D54+D58+D63+D68+D70+D76+D79+D83+D89+D87</f>
        <v>658547.69999999995</v>
      </c>
      <c r="E33" s="155">
        <f t="shared" ref="E33:E43" si="2">D33/C33*100</f>
        <v>21.504361640525822</v>
      </c>
      <c r="F33" s="219"/>
      <c r="G33" s="7"/>
      <c r="H33" s="7"/>
      <c r="I33" s="220"/>
      <c r="J33" s="221"/>
      <c r="K33" s="222"/>
    </row>
    <row r="34" spans="1:12" s="9" customFormat="1">
      <c r="A34" s="201" t="s">
        <v>159</v>
      </c>
      <c r="B34" s="223"/>
      <c r="C34" s="224">
        <f>C35+C38+C36+C37+C39+C40+C41+C42+C43</f>
        <v>3062391.3</v>
      </c>
      <c r="D34" s="224">
        <f>D35+D38+D36+D37+D39+D40+D41+D42+D43</f>
        <v>658547.70000000007</v>
      </c>
      <c r="E34" s="224">
        <f t="shared" si="2"/>
        <v>21.504361640525822</v>
      </c>
      <c r="F34" s="87"/>
      <c r="G34" s="7"/>
      <c r="H34" s="7"/>
      <c r="I34" s="225"/>
      <c r="J34" s="226"/>
    </row>
    <row r="35" spans="1:12" ht="31.5">
      <c r="A35" s="164" t="s">
        <v>107</v>
      </c>
      <c r="B35" s="165">
        <v>905</v>
      </c>
      <c r="C35" s="166">
        <v>7338.1</v>
      </c>
      <c r="D35" s="166">
        <v>2030</v>
      </c>
      <c r="E35" s="166">
        <f t="shared" si="2"/>
        <v>27.663836687970999</v>
      </c>
      <c r="F35" s="87"/>
      <c r="G35" s="7"/>
      <c r="H35" s="167"/>
      <c r="I35" s="167"/>
      <c r="J35" s="35"/>
      <c r="K35" s="18"/>
    </row>
    <row r="36" spans="1:12" ht="31.5">
      <c r="A36" s="164" t="s">
        <v>108</v>
      </c>
      <c r="B36" s="168" t="s">
        <v>109</v>
      </c>
      <c r="C36" s="166">
        <v>655</v>
      </c>
      <c r="D36" s="166">
        <v>33.6</v>
      </c>
      <c r="E36" s="166">
        <f t="shared" si="2"/>
        <v>5.1297709923664119</v>
      </c>
      <c r="F36" s="87"/>
      <c r="G36" s="182"/>
      <c r="H36" s="167"/>
      <c r="I36" s="167"/>
      <c r="J36" s="4"/>
    </row>
    <row r="37" spans="1:12">
      <c r="A37" s="164" t="s">
        <v>110</v>
      </c>
      <c r="B37" s="165" t="s">
        <v>111</v>
      </c>
      <c r="C37" s="166">
        <v>405885</v>
      </c>
      <c r="D37" s="166">
        <v>85068.1</v>
      </c>
      <c r="E37" s="166">
        <f t="shared" si="2"/>
        <v>20.958670559394903</v>
      </c>
      <c r="F37" s="87"/>
      <c r="G37" s="7"/>
      <c r="H37" s="7"/>
      <c r="I37" s="7"/>
      <c r="J37" s="169"/>
    </row>
    <row r="38" spans="1:12" ht="51" customHeight="1">
      <c r="A38" s="164" t="s">
        <v>169</v>
      </c>
      <c r="B38" s="165" t="s">
        <v>168</v>
      </c>
      <c r="C38" s="166">
        <v>275806.8</v>
      </c>
      <c r="D38" s="166">
        <v>50903.5</v>
      </c>
      <c r="E38" s="166">
        <f t="shared" si="2"/>
        <v>18.456216452966352</v>
      </c>
      <c r="F38" s="87"/>
      <c r="G38" s="7"/>
      <c r="H38" s="167"/>
      <c r="I38" s="167"/>
      <c r="J38" s="169"/>
    </row>
    <row r="39" spans="1:12" ht="47.25">
      <c r="A39" s="164" t="s">
        <v>112</v>
      </c>
      <c r="B39" s="165" t="s">
        <v>113</v>
      </c>
      <c r="C39" s="166">
        <v>287865.09999999998</v>
      </c>
      <c r="D39" s="166">
        <v>58632.2</v>
      </c>
      <c r="E39" s="166">
        <f t="shared" si="2"/>
        <v>20.367943178940415</v>
      </c>
      <c r="F39" s="87"/>
      <c r="G39" s="7"/>
      <c r="H39" s="170"/>
      <c r="I39" s="170"/>
      <c r="J39" s="4"/>
    </row>
    <row r="40" spans="1:12" ht="47.25">
      <c r="A40" s="164" t="s">
        <v>161</v>
      </c>
      <c r="B40" s="165" t="s">
        <v>115</v>
      </c>
      <c r="C40" s="166">
        <v>37325.800000000003</v>
      </c>
      <c r="D40" s="166">
        <f>6169.4</f>
        <v>6169.4</v>
      </c>
      <c r="E40" s="166">
        <f t="shared" si="2"/>
        <v>16.528513789389642</v>
      </c>
      <c r="F40" s="87"/>
      <c r="G40" s="7"/>
      <c r="H40" s="167"/>
      <c r="I40" s="167"/>
      <c r="J40" s="4"/>
    </row>
    <row r="41" spans="1:12" ht="38.25" customHeight="1">
      <c r="A41" s="164" t="s">
        <v>160</v>
      </c>
      <c r="B41" s="165" t="s">
        <v>117</v>
      </c>
      <c r="C41" s="166">
        <v>195560.6</v>
      </c>
      <c r="D41" s="166">
        <v>55094.5</v>
      </c>
      <c r="E41" s="166">
        <f t="shared" si="2"/>
        <v>28.172597138687443</v>
      </c>
      <c r="F41" s="87"/>
      <c r="G41" s="7"/>
      <c r="H41" s="167"/>
      <c r="I41" s="167"/>
      <c r="J41" s="4"/>
    </row>
    <row r="42" spans="1:12" ht="35.25" customHeight="1">
      <c r="A42" s="164" t="s">
        <v>118</v>
      </c>
      <c r="B42" s="165" t="s">
        <v>119</v>
      </c>
      <c r="C42" s="166">
        <v>1757054.9</v>
      </c>
      <c r="D42" s="166">
        <v>383699.9</v>
      </c>
      <c r="E42" s="166">
        <f t="shared" si="2"/>
        <v>21.837672801231196</v>
      </c>
      <c r="F42" s="87"/>
      <c r="G42" s="7"/>
      <c r="H42" s="167"/>
      <c r="I42" s="167"/>
      <c r="J42" s="35"/>
    </row>
    <row r="43" spans="1:12">
      <c r="A43" s="164" t="s">
        <v>120</v>
      </c>
      <c r="B43" s="165" t="s">
        <v>121</v>
      </c>
      <c r="C43" s="166">
        <v>94900</v>
      </c>
      <c r="D43" s="166">
        <v>16916.5</v>
      </c>
      <c r="E43" s="166">
        <f t="shared" si="2"/>
        <v>17.825605900948364</v>
      </c>
      <c r="F43" s="87"/>
      <c r="G43" s="7"/>
      <c r="H43" s="167"/>
      <c r="I43" s="167"/>
      <c r="J43" s="4"/>
    </row>
    <row r="44" spans="1:12">
      <c r="A44" s="201" t="s">
        <v>158</v>
      </c>
      <c r="B44" s="215"/>
      <c r="C44" s="155">
        <f>C45+C54+C58+C63+C68+C70+C76+C79+C83+C87+C89</f>
        <v>3062391.3</v>
      </c>
      <c r="D44" s="155">
        <f>D45+D54+D58+D63+D68+D70+D76+D79+D83+D87+D89</f>
        <v>658547.69999999995</v>
      </c>
      <c r="E44" s="227">
        <f>D44/C44*100</f>
        <v>21.504361640525822</v>
      </c>
      <c r="F44" s="87"/>
      <c r="G44" s="7"/>
      <c r="H44" s="167"/>
      <c r="I44" s="167"/>
      <c r="J44" s="4"/>
    </row>
    <row r="45" spans="1:12" s="11" customFormat="1">
      <c r="A45" s="156" t="s">
        <v>28</v>
      </c>
      <c r="B45" s="188" t="s">
        <v>29</v>
      </c>
      <c r="C45" s="155">
        <f>SUM(C46:C53)</f>
        <v>340366.6</v>
      </c>
      <c r="D45" s="155">
        <f>SUM(D46:D53)</f>
        <v>63852.800000000003</v>
      </c>
      <c r="E45" s="155">
        <f>D45/C45*100</f>
        <v>18.76000759181424</v>
      </c>
      <c r="F45" s="87"/>
      <c r="G45" s="7"/>
      <c r="H45" s="174"/>
      <c r="I45" s="17"/>
      <c r="J45" s="45"/>
      <c r="K45" s="106"/>
      <c r="L45" s="17"/>
    </row>
    <row r="46" spans="1:12" s="11" customFormat="1" ht="33.75" customHeight="1">
      <c r="A46" s="157" t="s">
        <v>167</v>
      </c>
      <c r="B46" s="159" t="s">
        <v>31</v>
      </c>
      <c r="C46" s="145">
        <v>6969.9</v>
      </c>
      <c r="D46" s="145">
        <v>1917.4</v>
      </c>
      <c r="E46" s="153">
        <f>D46/C46*100</f>
        <v>27.509720369015341</v>
      </c>
      <c r="F46" s="87"/>
      <c r="G46" s="7"/>
      <c r="H46" s="174"/>
      <c r="I46" s="83"/>
      <c r="J46" s="17"/>
    </row>
    <row r="47" spans="1:12" s="11" customFormat="1" ht="47.25">
      <c r="A47" s="158" t="s">
        <v>187</v>
      </c>
      <c r="B47" s="159" t="s">
        <v>33</v>
      </c>
      <c r="C47" s="145">
        <v>655</v>
      </c>
      <c r="D47" s="145">
        <v>33.6</v>
      </c>
      <c r="E47" s="153">
        <f>D47/C47*100</f>
        <v>5.1297709923664119</v>
      </c>
      <c r="F47" s="87"/>
      <c r="G47" s="7"/>
      <c r="H47" s="174"/>
      <c r="I47" s="45"/>
      <c r="J47" s="45"/>
      <c r="K47" s="228"/>
    </row>
    <row r="48" spans="1:12" ht="63">
      <c r="A48" s="157" t="s">
        <v>188</v>
      </c>
      <c r="B48" s="161" t="s">
        <v>35</v>
      </c>
      <c r="C48" s="153">
        <v>212184</v>
      </c>
      <c r="D48" s="153">
        <v>43211.199999999997</v>
      </c>
      <c r="E48" s="153">
        <f>D48/C48*100</f>
        <v>20.364966255702598</v>
      </c>
      <c r="F48" s="87"/>
      <c r="G48" s="7"/>
      <c r="H48" s="174"/>
      <c r="I48" s="18"/>
      <c r="J48" s="18"/>
    </row>
    <row r="49" spans="1:12" hidden="1">
      <c r="A49" s="160" t="s">
        <v>144</v>
      </c>
      <c r="B49" s="189" t="s">
        <v>145</v>
      </c>
      <c r="C49" s="153"/>
      <c r="D49" s="153"/>
      <c r="E49" s="153">
        <v>0</v>
      </c>
      <c r="F49" s="87"/>
      <c r="G49" s="7"/>
      <c r="H49" s="174"/>
    </row>
    <row r="50" spans="1:12" ht="52.5" customHeight="1">
      <c r="A50" s="157" t="s">
        <v>189</v>
      </c>
      <c r="B50" s="161" t="s">
        <v>37</v>
      </c>
      <c r="C50" s="153">
        <v>40095.599999999999</v>
      </c>
      <c r="D50" s="153">
        <v>9610.7999999999993</v>
      </c>
      <c r="E50" s="153">
        <f>D50/C50*100</f>
        <v>23.969712387394125</v>
      </c>
      <c r="F50" s="87"/>
      <c r="G50" s="7"/>
      <c r="H50" s="174"/>
      <c r="I50" s="19"/>
      <c r="J50" s="19"/>
      <c r="K50" s="12"/>
    </row>
    <row r="51" spans="1:12" hidden="1">
      <c r="A51" s="157" t="s">
        <v>38</v>
      </c>
      <c r="B51" s="161" t="s">
        <v>39</v>
      </c>
      <c r="C51" s="153">
        <v>0</v>
      </c>
      <c r="D51" s="197">
        <v>0</v>
      </c>
      <c r="E51" s="153" t="s">
        <v>154</v>
      </c>
      <c r="F51" s="87"/>
      <c r="G51" s="7"/>
      <c r="H51" s="174"/>
      <c r="I51" s="19"/>
      <c r="J51" s="19"/>
      <c r="K51" s="12"/>
    </row>
    <row r="52" spans="1:12">
      <c r="A52" s="157" t="s">
        <v>40</v>
      </c>
      <c r="B52" s="161" t="s">
        <v>41</v>
      </c>
      <c r="C52" s="153">
        <v>500</v>
      </c>
      <c r="D52" s="153">
        <v>0</v>
      </c>
      <c r="E52" s="153">
        <f t="shared" ref="E52:E84" si="3">D52/C52*100</f>
        <v>0</v>
      </c>
      <c r="F52" s="87"/>
      <c r="G52" s="7"/>
      <c r="H52" s="174"/>
      <c r="I52" s="19"/>
      <c r="J52" s="19"/>
      <c r="K52" s="12"/>
    </row>
    <row r="53" spans="1:12">
      <c r="A53" s="157" t="s">
        <v>42</v>
      </c>
      <c r="B53" s="161" t="s">
        <v>43</v>
      </c>
      <c r="C53" s="153">
        <v>79962.100000000006</v>
      </c>
      <c r="D53" s="153">
        <v>9079.7999999999993</v>
      </c>
      <c r="E53" s="153">
        <f t="shared" si="3"/>
        <v>11.355129492597115</v>
      </c>
      <c r="F53" s="87"/>
      <c r="G53" s="7"/>
      <c r="H53" s="174"/>
      <c r="I53" s="19"/>
      <c r="J53" s="19"/>
      <c r="K53" s="12"/>
    </row>
    <row r="54" spans="1:12" ht="31.5">
      <c r="A54" s="156" t="s">
        <v>44</v>
      </c>
      <c r="B54" s="188" t="s">
        <v>45</v>
      </c>
      <c r="C54" s="155">
        <f>SUM(C55:C56)+C57</f>
        <v>16239</v>
      </c>
      <c r="D54" s="155">
        <f>SUM(D55:D56)+D57</f>
        <v>1148.9000000000001</v>
      </c>
      <c r="E54" s="141">
        <f t="shared" si="3"/>
        <v>7.0749430383644309</v>
      </c>
      <c r="F54" s="87"/>
      <c r="G54" s="7"/>
      <c r="H54" s="174"/>
      <c r="I54" s="19"/>
      <c r="J54" s="19"/>
      <c r="K54" s="12"/>
      <c r="L54" s="18"/>
    </row>
    <row r="55" spans="1:12" ht="34.5" customHeight="1">
      <c r="A55" s="157" t="s">
        <v>190</v>
      </c>
      <c r="B55" s="161" t="s">
        <v>47</v>
      </c>
      <c r="C55" s="153">
        <v>320</v>
      </c>
      <c r="D55" s="153">
        <v>20</v>
      </c>
      <c r="E55" s="153">
        <f t="shared" si="3"/>
        <v>6.25</v>
      </c>
      <c r="F55" s="87"/>
      <c r="I55" s="7"/>
      <c r="J55" s="7"/>
    </row>
    <row r="56" spans="1:12" s="178" customFormat="1" ht="47.25">
      <c r="A56" s="157" t="s">
        <v>191</v>
      </c>
      <c r="B56" s="161" t="s">
        <v>49</v>
      </c>
      <c r="C56" s="153">
        <v>12673.1</v>
      </c>
      <c r="D56" s="153">
        <v>335.9</v>
      </c>
      <c r="E56" s="153">
        <f t="shared" si="3"/>
        <v>2.6504959323291062</v>
      </c>
      <c r="F56" s="87"/>
      <c r="H56" s="179"/>
      <c r="I56" s="180"/>
      <c r="J56" s="181"/>
    </row>
    <row r="57" spans="1:12" s="178" customFormat="1" ht="31.5">
      <c r="A57" s="162" t="s">
        <v>192</v>
      </c>
      <c r="B57" s="161" t="s">
        <v>51</v>
      </c>
      <c r="C57" s="153">
        <v>3245.9</v>
      </c>
      <c r="D57" s="153">
        <v>793</v>
      </c>
      <c r="E57" s="153">
        <f t="shared" si="3"/>
        <v>24.430820419606274</v>
      </c>
      <c r="F57" s="87"/>
      <c r="H57" s="179"/>
      <c r="I57" s="180"/>
      <c r="J57" s="181"/>
    </row>
    <row r="58" spans="1:12">
      <c r="A58" s="163" t="s">
        <v>52</v>
      </c>
      <c r="B58" s="188" t="s">
        <v>53</v>
      </c>
      <c r="C58" s="155">
        <f>SUM(C59:C62)</f>
        <v>93758.2</v>
      </c>
      <c r="D58" s="155">
        <f>SUM(D59:D62)</f>
        <v>13928</v>
      </c>
      <c r="E58" s="155">
        <f t="shared" si="3"/>
        <v>14.85523399553319</v>
      </c>
      <c r="F58" s="87"/>
    </row>
    <row r="59" spans="1:12">
      <c r="A59" s="160" t="s">
        <v>54</v>
      </c>
      <c r="B59" s="161" t="s">
        <v>55</v>
      </c>
      <c r="C59" s="153">
        <v>882.7</v>
      </c>
      <c r="D59" s="153">
        <v>0</v>
      </c>
      <c r="E59" s="153">
        <f t="shared" si="3"/>
        <v>0</v>
      </c>
      <c r="F59" s="87"/>
      <c r="I59" s="12"/>
    </row>
    <row r="60" spans="1:12">
      <c r="A60" s="160" t="s">
        <v>56</v>
      </c>
      <c r="B60" s="161" t="s">
        <v>57</v>
      </c>
      <c r="C60" s="153">
        <v>51187.5</v>
      </c>
      <c r="D60" s="153">
        <v>10033.299999999999</v>
      </c>
      <c r="E60" s="153">
        <f t="shared" si="3"/>
        <v>19.60107448107448</v>
      </c>
      <c r="F60" s="87"/>
      <c r="H60" s="6"/>
      <c r="I60" s="7"/>
    </row>
    <row r="61" spans="1:12">
      <c r="A61" s="160" t="s">
        <v>58</v>
      </c>
      <c r="B61" s="161" t="s">
        <v>59</v>
      </c>
      <c r="C61" s="153">
        <v>12153.8</v>
      </c>
      <c r="D61" s="153">
        <v>2687.2</v>
      </c>
      <c r="E61" s="153">
        <f t="shared" si="3"/>
        <v>22.109957379584984</v>
      </c>
      <c r="F61" s="87"/>
    </row>
    <row r="62" spans="1:12">
      <c r="A62" s="160" t="s">
        <v>60</v>
      </c>
      <c r="B62" s="161" t="s">
        <v>61</v>
      </c>
      <c r="C62" s="153">
        <v>29534.2</v>
      </c>
      <c r="D62" s="153">
        <v>1207.5</v>
      </c>
      <c r="E62" s="153">
        <f t="shared" si="3"/>
        <v>4.0884804734849771</v>
      </c>
      <c r="F62" s="87"/>
    </row>
    <row r="63" spans="1:12">
      <c r="A63" s="156" t="s">
        <v>62</v>
      </c>
      <c r="B63" s="188" t="s">
        <v>63</v>
      </c>
      <c r="C63" s="155">
        <f>SUM(C64:C67)</f>
        <v>271729.3</v>
      </c>
      <c r="D63" s="155">
        <f>SUM(D64:D67)</f>
        <v>52093.599999999999</v>
      </c>
      <c r="E63" s="155">
        <f t="shared" si="3"/>
        <v>19.171138335100409</v>
      </c>
      <c r="F63" s="87"/>
    </row>
    <row r="64" spans="1:12">
      <c r="A64" s="157" t="s">
        <v>64</v>
      </c>
      <c r="B64" s="161" t="s">
        <v>65</v>
      </c>
      <c r="C64" s="153">
        <v>32450.2</v>
      </c>
      <c r="D64" s="153">
        <v>3278.4</v>
      </c>
      <c r="E64" s="153">
        <f t="shared" si="3"/>
        <v>10.102865313619022</v>
      </c>
      <c r="F64" s="87"/>
    </row>
    <row r="65" spans="1:18">
      <c r="A65" s="157" t="s">
        <v>66</v>
      </c>
      <c r="B65" s="161" t="s">
        <v>67</v>
      </c>
      <c r="C65" s="153">
        <v>6849.2</v>
      </c>
      <c r="D65" s="153">
        <v>594.29999999999995</v>
      </c>
      <c r="E65" s="153">
        <f t="shared" si="3"/>
        <v>8.6769257723529751</v>
      </c>
      <c r="F65" s="87"/>
    </row>
    <row r="66" spans="1:18">
      <c r="A66" s="157" t="s">
        <v>68</v>
      </c>
      <c r="B66" s="161" t="s">
        <v>69</v>
      </c>
      <c r="C66" s="153">
        <v>183230</v>
      </c>
      <c r="D66" s="153">
        <v>39388</v>
      </c>
      <c r="E66" s="153">
        <f t="shared" si="3"/>
        <v>21.496479834088305</v>
      </c>
      <c r="F66" s="87"/>
    </row>
    <row r="67" spans="1:18" ht="31.5">
      <c r="A67" s="157" t="s">
        <v>70</v>
      </c>
      <c r="B67" s="161" t="s">
        <v>71</v>
      </c>
      <c r="C67" s="153">
        <v>49199.9</v>
      </c>
      <c r="D67" s="153">
        <v>8832.9</v>
      </c>
      <c r="E67" s="153">
        <f t="shared" si="3"/>
        <v>17.953085270498516</v>
      </c>
      <c r="F67" s="87"/>
    </row>
    <row r="68" spans="1:18" hidden="1">
      <c r="A68" s="150" t="s">
        <v>137</v>
      </c>
      <c r="B68" s="202" t="s">
        <v>139</v>
      </c>
      <c r="C68" s="141">
        <f>C69</f>
        <v>0</v>
      </c>
      <c r="D68" s="141">
        <f>D69</f>
        <v>0</v>
      </c>
      <c r="E68" s="155" t="e">
        <f t="shared" si="3"/>
        <v>#DIV/0!</v>
      </c>
      <c r="F68" s="87"/>
    </row>
    <row r="69" spans="1:18" hidden="1">
      <c r="A69" s="157" t="s">
        <v>138</v>
      </c>
      <c r="B69" s="161" t="s">
        <v>140</v>
      </c>
      <c r="C69" s="153">
        <v>0</v>
      </c>
      <c r="D69" s="153">
        <v>0</v>
      </c>
      <c r="E69" s="153" t="e">
        <f t="shared" si="3"/>
        <v>#DIV/0!</v>
      </c>
      <c r="F69" s="87"/>
    </row>
    <row r="70" spans="1:18">
      <c r="A70" s="163" t="s">
        <v>72</v>
      </c>
      <c r="B70" s="188" t="s">
        <v>73</v>
      </c>
      <c r="C70" s="155">
        <f>C71+C72+C74+C75+C73</f>
        <v>1807761.9</v>
      </c>
      <c r="D70" s="155">
        <f>D71+D72+D74+D75+D73</f>
        <v>391147.6</v>
      </c>
      <c r="E70" s="155">
        <f t="shared" si="3"/>
        <v>21.637119357366696</v>
      </c>
      <c r="F70" s="87"/>
    </row>
    <row r="71" spans="1:18">
      <c r="A71" s="157" t="s">
        <v>74</v>
      </c>
      <c r="B71" s="161" t="s">
        <v>75</v>
      </c>
      <c r="C71" s="153">
        <v>641773.4</v>
      </c>
      <c r="D71" s="153">
        <v>140950.5</v>
      </c>
      <c r="E71" s="153">
        <f t="shared" si="3"/>
        <v>21.962658471042896</v>
      </c>
      <c r="F71" s="87"/>
    </row>
    <row r="72" spans="1:18">
      <c r="A72" s="157" t="s">
        <v>76</v>
      </c>
      <c r="B72" s="161" t="s">
        <v>77</v>
      </c>
      <c r="C72" s="153">
        <v>927646.6</v>
      </c>
      <c r="D72" s="153">
        <v>197911</v>
      </c>
      <c r="E72" s="153">
        <f t="shared" si="3"/>
        <v>21.334741053327853</v>
      </c>
      <c r="F72" s="87"/>
    </row>
    <row r="73" spans="1:18">
      <c r="A73" s="157" t="s">
        <v>152</v>
      </c>
      <c r="B73" s="161" t="s">
        <v>151</v>
      </c>
      <c r="C73" s="153">
        <v>141847.79999999999</v>
      </c>
      <c r="D73" s="153">
        <v>31338.400000000001</v>
      </c>
      <c r="E73" s="153">
        <f t="shared" si="3"/>
        <v>22.092975710585574</v>
      </c>
      <c r="F73" s="87"/>
    </row>
    <row r="74" spans="1:18">
      <c r="A74" s="157" t="s">
        <v>193</v>
      </c>
      <c r="B74" s="161" t="s">
        <v>79</v>
      </c>
      <c r="C74" s="153">
        <v>12771.2</v>
      </c>
      <c r="D74" s="153">
        <v>2838.1</v>
      </c>
      <c r="E74" s="153">
        <f t="shared" si="3"/>
        <v>22.222657228764721</v>
      </c>
      <c r="F74" s="87"/>
    </row>
    <row r="75" spans="1:18" s="2" customFormat="1">
      <c r="A75" s="157" t="s">
        <v>80</v>
      </c>
      <c r="B75" s="161" t="s">
        <v>81</v>
      </c>
      <c r="C75" s="153">
        <v>83722.899999999994</v>
      </c>
      <c r="D75" s="153">
        <v>18109.599999999999</v>
      </c>
      <c r="E75" s="153">
        <f t="shared" si="3"/>
        <v>21.630402195815005</v>
      </c>
      <c r="F75" s="87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>
      <c r="A76" s="156" t="s">
        <v>82</v>
      </c>
      <c r="B76" s="188" t="s">
        <v>83</v>
      </c>
      <c r="C76" s="155">
        <f>SUM(C77:C78)</f>
        <v>221767.9</v>
      </c>
      <c r="D76" s="155">
        <f>SUM(D77:D78)</f>
        <v>47292</v>
      </c>
      <c r="E76" s="155">
        <f t="shared" si="3"/>
        <v>21.324997891940178</v>
      </c>
      <c r="F76" s="87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>
      <c r="A77" s="157" t="s">
        <v>84</v>
      </c>
      <c r="B77" s="161" t="s">
        <v>85</v>
      </c>
      <c r="C77" s="153">
        <v>158707.4</v>
      </c>
      <c r="D77" s="153">
        <v>35062.699999999997</v>
      </c>
      <c r="E77" s="153">
        <f t="shared" si="3"/>
        <v>22.092668646830582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ht="18" customHeight="1">
      <c r="A78" s="157" t="s">
        <v>86</v>
      </c>
      <c r="B78" s="161" t="s">
        <v>87</v>
      </c>
      <c r="C78" s="153">
        <v>63060.5</v>
      </c>
      <c r="D78" s="153">
        <v>12229.3</v>
      </c>
      <c r="E78" s="153">
        <f t="shared" si="3"/>
        <v>19.392963899747066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6" t="s">
        <v>88</v>
      </c>
      <c r="B79" s="188" t="s">
        <v>89</v>
      </c>
      <c r="C79" s="155">
        <f>SUM(C80:C82)</f>
        <v>50531.8</v>
      </c>
      <c r="D79" s="155">
        <f>SUM(D80:D82)</f>
        <v>23090.6</v>
      </c>
      <c r="E79" s="155">
        <f t="shared" si="3"/>
        <v>45.695186001686061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>
      <c r="A80" s="157" t="s">
        <v>90</v>
      </c>
      <c r="B80" s="161" t="s">
        <v>91</v>
      </c>
      <c r="C80" s="153">
        <v>10674.7</v>
      </c>
      <c r="D80" s="153">
        <v>2691.1</v>
      </c>
      <c r="E80" s="153">
        <f t="shared" si="3"/>
        <v>25.210076161390948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57" t="s">
        <v>92</v>
      </c>
      <c r="B81" s="161" t="s">
        <v>93</v>
      </c>
      <c r="C81" s="153">
        <v>11644.1</v>
      </c>
      <c r="D81" s="153">
        <v>2432.5</v>
      </c>
      <c r="E81" s="153">
        <f t="shared" si="3"/>
        <v>20.890408017794417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94</v>
      </c>
      <c r="B82" s="161" t="s">
        <v>95</v>
      </c>
      <c r="C82" s="153">
        <v>28213</v>
      </c>
      <c r="D82" s="153">
        <v>17967</v>
      </c>
      <c r="E82" s="153">
        <f t="shared" si="3"/>
        <v>63.683408357849217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6" t="s">
        <v>96</v>
      </c>
      <c r="B83" s="188" t="s">
        <v>97</v>
      </c>
      <c r="C83" s="155">
        <f>SUM(C84:C86)</f>
        <v>195560.6</v>
      </c>
      <c r="D83" s="155">
        <f>SUM(D84:D86)</f>
        <v>55094.5</v>
      </c>
      <c r="E83" s="155">
        <f t="shared" si="3"/>
        <v>28.172597138687443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62" t="s">
        <v>98</v>
      </c>
      <c r="B84" s="161" t="s">
        <v>99</v>
      </c>
      <c r="C84" s="153">
        <v>181944.7</v>
      </c>
      <c r="D84" s="153">
        <v>52150.7</v>
      </c>
      <c r="E84" s="153">
        <f t="shared" si="3"/>
        <v>28.662939893275265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 hidden="1">
      <c r="A85" s="162" t="s">
        <v>143</v>
      </c>
      <c r="B85" s="189" t="s">
        <v>142</v>
      </c>
      <c r="C85" s="153"/>
      <c r="D85" s="153"/>
      <c r="E85" s="155">
        <v>0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 ht="18" customHeight="1">
      <c r="A86" s="162" t="s">
        <v>100</v>
      </c>
      <c r="B86" s="161" t="s">
        <v>101</v>
      </c>
      <c r="C86" s="153">
        <v>13615.9</v>
      </c>
      <c r="D86" s="153">
        <v>2943.8</v>
      </c>
      <c r="E86" s="153">
        <f t="shared" ref="E86:E90" si="4">D86/C86*100</f>
        <v>21.620311547528996</v>
      </c>
      <c r="F86" s="87"/>
      <c r="G86" s="3"/>
      <c r="H86" s="22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193" customFormat="1">
      <c r="A87" s="150" t="s">
        <v>162</v>
      </c>
      <c r="B87" s="188" t="s">
        <v>163</v>
      </c>
      <c r="C87" s="155">
        <f>C88</f>
        <v>6400</v>
      </c>
      <c r="D87" s="155">
        <f t="shared" ref="D87:E87" si="5">D88</f>
        <v>1600</v>
      </c>
      <c r="E87" s="155">
        <f t="shared" si="5"/>
        <v>25</v>
      </c>
      <c r="F87" s="87"/>
      <c r="G87" s="11"/>
      <c r="H87" s="33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s="2" customFormat="1">
      <c r="A88" s="162" t="s">
        <v>165</v>
      </c>
      <c r="B88" s="161" t="s">
        <v>164</v>
      </c>
      <c r="C88" s="153">
        <v>6400</v>
      </c>
      <c r="D88" s="153">
        <v>1600</v>
      </c>
      <c r="E88" s="153">
        <f t="shared" si="4"/>
        <v>25</v>
      </c>
      <c r="F88" s="87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 ht="31.5">
      <c r="A89" s="156" t="s">
        <v>194</v>
      </c>
      <c r="B89" s="188" t="s">
        <v>103</v>
      </c>
      <c r="C89" s="155">
        <f>C90</f>
        <v>58276</v>
      </c>
      <c r="D89" s="155">
        <f>D90</f>
        <v>9299.7000000000007</v>
      </c>
      <c r="E89" s="155">
        <f t="shared" si="4"/>
        <v>15.958027318278537</v>
      </c>
      <c r="F89" s="87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" customFormat="1" ht="31.5">
      <c r="A90" s="162" t="s">
        <v>195</v>
      </c>
      <c r="B90" s="161" t="s">
        <v>105</v>
      </c>
      <c r="C90" s="153">
        <v>58276</v>
      </c>
      <c r="D90" s="153">
        <v>9299.7000000000007</v>
      </c>
      <c r="E90" s="153">
        <f t="shared" si="4"/>
        <v>15.958027318278537</v>
      </c>
      <c r="F90" s="87"/>
      <c r="G90" s="195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 ht="31.5">
      <c r="A91" s="171" t="s">
        <v>122</v>
      </c>
      <c r="B91" s="172" t="s">
        <v>123</v>
      </c>
      <c r="C91" s="173">
        <f>C92+C95+C99</f>
        <v>47905.199999999939</v>
      </c>
      <c r="D91" s="173">
        <f>D92+D95+D98+D99</f>
        <v>-267364.90000000002</v>
      </c>
      <c r="E91" s="173" t="s">
        <v>124</v>
      </c>
      <c r="F91" s="87"/>
      <c r="G91" s="229"/>
      <c r="H91" s="22"/>
      <c r="I91" s="19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t="31.5">
      <c r="A92" s="171" t="s">
        <v>125</v>
      </c>
      <c r="B92" s="172" t="s">
        <v>126</v>
      </c>
      <c r="C92" s="173">
        <f>C93-(-C94)+C98</f>
        <v>87750.699999999953</v>
      </c>
      <c r="D92" s="173">
        <f>D93-(-D94)</f>
        <v>-348115.4</v>
      </c>
      <c r="E92" s="173" t="s">
        <v>124</v>
      </c>
      <c r="F92" s="87"/>
      <c r="G92" s="3"/>
      <c r="H92" s="22"/>
      <c r="I92" s="19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175" t="s">
        <v>183</v>
      </c>
      <c r="B93" s="176" t="s">
        <v>126</v>
      </c>
      <c r="C93" s="177">
        <v>705866.1</v>
      </c>
      <c r="D93" s="177">
        <v>0</v>
      </c>
      <c r="E93" s="153">
        <f>D93/C93*100</f>
        <v>0</v>
      </c>
      <c r="F93" s="87"/>
      <c r="G93" s="3"/>
      <c r="H93" s="22"/>
      <c r="I93" s="19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45" customHeight="1">
      <c r="A94" s="175" t="s">
        <v>184</v>
      </c>
      <c r="B94" s="176" t="s">
        <v>126</v>
      </c>
      <c r="C94" s="177">
        <v>-618115.4</v>
      </c>
      <c r="D94" s="177">
        <v>-348115.4</v>
      </c>
      <c r="E94" s="153">
        <f>D94/C94*100</f>
        <v>56.318836256142468</v>
      </c>
      <c r="F94" s="87"/>
      <c r="G94" s="3"/>
      <c r="H94" s="35"/>
      <c r="I94" s="18"/>
      <c r="J94" s="7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171" t="s">
        <v>180</v>
      </c>
      <c r="B95" s="172" t="s">
        <v>130</v>
      </c>
      <c r="C95" s="173">
        <f>C96+C97</f>
        <v>-22750.700000000012</v>
      </c>
      <c r="D95" s="173">
        <f>D96+D97</f>
        <v>-5650.5999999999995</v>
      </c>
      <c r="E95" s="173" t="s">
        <v>124</v>
      </c>
      <c r="F95" s="87"/>
      <c r="G95" s="3"/>
      <c r="H95" s="35"/>
      <c r="I95" s="35"/>
      <c r="J95" s="7"/>
      <c r="K95" s="3"/>
      <c r="L95" s="3"/>
      <c r="M95" s="3"/>
      <c r="N95" s="3"/>
      <c r="O95" s="3"/>
      <c r="P95" s="3"/>
      <c r="Q95" s="3"/>
      <c r="R95" s="3"/>
    </row>
    <row r="96" spans="1:18" s="2" customFormat="1" ht="47.25">
      <c r="A96" s="175" t="s">
        <v>181</v>
      </c>
      <c r="B96" s="176" t="s">
        <v>130</v>
      </c>
      <c r="C96" s="177">
        <v>135000</v>
      </c>
      <c r="D96" s="177">
        <v>0</v>
      </c>
      <c r="E96" s="153">
        <f>D96/C96*100</f>
        <v>0</v>
      </c>
      <c r="F96" s="87"/>
      <c r="G96" s="3"/>
      <c r="H96" s="35"/>
      <c r="I96" s="35"/>
      <c r="J96" s="7"/>
      <c r="K96" s="3"/>
      <c r="L96" s="3"/>
      <c r="M96" s="3"/>
      <c r="N96" s="3"/>
      <c r="O96" s="3"/>
      <c r="P96" s="3"/>
      <c r="Q96" s="3"/>
      <c r="R96" s="3"/>
    </row>
    <row r="97" spans="1:18" s="2" customFormat="1" ht="47.25">
      <c r="A97" s="175" t="s">
        <v>182</v>
      </c>
      <c r="B97" s="176" t="s">
        <v>130</v>
      </c>
      <c r="C97" s="177">
        <v>-157750.70000000001</v>
      </c>
      <c r="D97" s="177">
        <v>-5650.5999999999995</v>
      </c>
      <c r="E97" s="153">
        <f>D97/C97*100</f>
        <v>3.5819809357422816</v>
      </c>
      <c r="F97" s="87"/>
      <c r="G97" s="195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s="2" customFormat="1" ht="31.5">
      <c r="A98" s="171" t="s">
        <v>185</v>
      </c>
      <c r="B98" s="172" t="s">
        <v>134</v>
      </c>
      <c r="C98" s="173">
        <v>0</v>
      </c>
      <c r="D98" s="173">
        <v>97341.8</v>
      </c>
      <c r="E98" s="173" t="s">
        <v>124</v>
      </c>
      <c r="F98" s="87"/>
      <c r="G98" s="229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s="2" customFormat="1" ht="31.5">
      <c r="A99" s="171" t="s">
        <v>186</v>
      </c>
      <c r="B99" s="172" t="s">
        <v>136</v>
      </c>
      <c r="C99" s="173">
        <v>-17094.8</v>
      </c>
      <c r="D99" s="173">
        <v>-10940.7</v>
      </c>
      <c r="E99" s="173" t="s">
        <v>124</v>
      </c>
      <c r="F99" s="87"/>
      <c r="G99" s="229"/>
      <c r="H99" s="35"/>
      <c r="I99" s="35"/>
      <c r="J99" s="3"/>
      <c r="K99" s="3"/>
      <c r="L99" s="3"/>
      <c r="M99" s="3"/>
      <c r="N99" s="3"/>
      <c r="O99" s="3"/>
      <c r="P99" s="3"/>
      <c r="Q99" s="3"/>
      <c r="R99" s="3"/>
    </row>
    <row r="100" spans="1:18" s="2" customFormat="1">
      <c r="B100" s="1"/>
      <c r="C100" s="86"/>
      <c r="D100" s="86"/>
      <c r="E100" s="86"/>
      <c r="F100" s="86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2" customFormat="1">
      <c r="A101" s="37"/>
      <c r="B101" s="1"/>
      <c r="C101" s="86"/>
      <c r="D101" s="86"/>
      <c r="E101" s="86"/>
      <c r="F101" s="86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>
      <c r="A102" s="37"/>
      <c r="B102" s="1"/>
      <c r="C102" s="86"/>
      <c r="D102" s="86"/>
      <c r="E102" s="86"/>
      <c r="F102" s="86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>
      <c r="A103" s="37"/>
      <c r="B103" s="1"/>
      <c r="C103" s="86"/>
      <c r="D103" s="86"/>
      <c r="E103" s="86"/>
      <c r="F103" s="86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>
      <c r="A104" s="37"/>
      <c r="B104" s="1"/>
      <c r="C104" s="86"/>
      <c r="D104" s="86"/>
      <c r="E104" s="86"/>
      <c r="F104" s="86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>
      <c r="A105" s="37"/>
      <c r="B105" s="1"/>
      <c r="C105" s="86"/>
      <c r="D105" s="86"/>
      <c r="E105" s="86"/>
      <c r="F105" s="86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>
      <c r="A106" s="37"/>
      <c r="B106" s="1"/>
      <c r="C106" s="86"/>
      <c r="D106" s="86"/>
      <c r="E106" s="86"/>
      <c r="F106" s="86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37"/>
      <c r="B107" s="1"/>
      <c r="C107" s="86"/>
      <c r="D107" s="86"/>
      <c r="E107" s="86"/>
      <c r="F107" s="86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37"/>
      <c r="B108" s="1"/>
      <c r="C108" s="86"/>
      <c r="D108" s="86"/>
      <c r="E108" s="86"/>
      <c r="F108" s="86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37"/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91"/>
      <c r="D291" s="91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91"/>
      <c r="D292" s="91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91"/>
      <c r="D293" s="91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91"/>
      <c r="D294" s="91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91"/>
      <c r="D295" s="91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91"/>
      <c r="D296" s="91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91"/>
      <c r="D297" s="91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91"/>
      <c r="D298" s="91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91"/>
      <c r="D299" s="91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91"/>
      <c r="D300" s="91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91"/>
      <c r="D369" s="91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91"/>
      <c r="D370" s="91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91"/>
      <c r="D371" s="91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91"/>
      <c r="D372" s="91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91"/>
      <c r="D373" s="91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91"/>
      <c r="D374" s="91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91"/>
      <c r="D375" s="91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91"/>
      <c r="D376" s="91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</sheetData>
  <customSheetViews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61" fitToHeight="2" orientation="portrait" blackAndWhite="1" r:id="rId4"/>
  <headerFooter alignWithMargins="0"/>
  <rowBreaks count="1" manualBreakCount="1">
    <brk id="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14" customWidth="1"/>
  </cols>
  <sheetData>
    <row r="1" spans="1:5">
      <c r="A1" s="204" t="s">
        <v>177</v>
      </c>
      <c r="B1" s="203"/>
      <c r="C1" s="203"/>
      <c r="D1" s="203"/>
      <c r="E1" s="205"/>
    </row>
    <row r="2" spans="1:5" ht="12.75">
      <c r="A2"/>
      <c r="B2"/>
      <c r="C2"/>
      <c r="D2"/>
      <c r="E2" s="206"/>
    </row>
    <row r="3" spans="1:5">
      <c r="B3" s="198"/>
      <c r="C3" s="186"/>
      <c r="D3" s="186"/>
      <c r="E3" s="207"/>
    </row>
    <row r="4" spans="1:5">
      <c r="A4" s="135"/>
      <c r="B4" s="136"/>
      <c r="C4" s="137"/>
      <c r="D4" s="137"/>
      <c r="E4" s="208" t="s">
        <v>0</v>
      </c>
    </row>
    <row r="5" spans="1:5" ht="47.25">
      <c r="A5" s="200" t="s">
        <v>1</v>
      </c>
      <c r="B5" s="200" t="s">
        <v>2</v>
      </c>
      <c r="C5" s="199" t="s">
        <v>175</v>
      </c>
      <c r="D5" s="199" t="s">
        <v>176</v>
      </c>
      <c r="E5" s="209" t="s">
        <v>172</v>
      </c>
    </row>
    <row r="6" spans="1:5" ht="12.75">
      <c r="A6"/>
      <c r="B6"/>
      <c r="C6"/>
      <c r="D6"/>
      <c r="E6" s="206"/>
    </row>
    <row r="7" spans="1:5">
      <c r="A7" s="138">
        <v>1</v>
      </c>
      <c r="B7" s="139">
        <v>2</v>
      </c>
      <c r="C7" s="138">
        <v>3</v>
      </c>
      <c r="D7" s="138">
        <v>4</v>
      </c>
      <c r="E7" s="210">
        <v>5</v>
      </c>
    </row>
    <row r="8" spans="1:5">
      <c r="A8" s="140" t="s">
        <v>5</v>
      </c>
      <c r="B8" s="149"/>
      <c r="C8" s="141">
        <f>C9+C23</f>
        <v>3024441.4</v>
      </c>
      <c r="D8" s="141" t="e">
        <f>D9+D23</f>
        <v>#REF!</v>
      </c>
      <c r="E8" s="211" t="e">
        <f>D8-C8</f>
        <v>#REF!</v>
      </c>
    </row>
    <row r="9" spans="1:5">
      <c r="A9" s="185" t="s">
        <v>6</v>
      </c>
      <c r="B9" s="142">
        <v>10000000</v>
      </c>
      <c r="C9" s="141">
        <f>C10+C11+C12+C13+C14+C15+C16+C17+C18+C19+C20+C21+C22</f>
        <v>1377823.8</v>
      </c>
      <c r="D9" s="141" t="e">
        <f>D10+D11+D12+D13+D14+D15+D16+D17+D18+D19+D20+D21+D22</f>
        <v>#REF!</v>
      </c>
      <c r="E9" s="211" t="e">
        <f t="shared" ref="E9:E72" si="0">D9-C9</f>
        <v>#REF!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доходами'!D10</f>
        <v>169927.4</v>
      </c>
      <c r="E10" s="212">
        <f t="shared" si="0"/>
        <v>-560798.1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доходами'!D11</f>
        <v>469.1</v>
      </c>
      <c r="E11" s="212">
        <f t="shared" si="0"/>
        <v>-1338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доходами'!D12</f>
        <v>23219.5</v>
      </c>
      <c r="E12" s="212">
        <f t="shared" si="0"/>
        <v>-181522.8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доходами'!D13</f>
        <v>3455</v>
      </c>
      <c r="E13" s="212">
        <f t="shared" si="0"/>
        <v>-35927.599999999999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доходами'!D14</f>
        <v>1954.2</v>
      </c>
      <c r="E14" s="212">
        <f t="shared" si="0"/>
        <v>-7183.7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доходами'!D15</f>
        <v>0</v>
      </c>
      <c r="E15" s="212">
        <f t="shared" si="0"/>
        <v>-0.2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доходами'!D16</f>
        <v>41626</v>
      </c>
      <c r="E16" s="212">
        <f t="shared" si="0"/>
        <v>-242097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доходами'!D17</f>
        <v>1642.3</v>
      </c>
      <c r="E17" s="212">
        <f t="shared" si="0"/>
        <v>-1841.3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доходами'!D18</f>
        <v>323.60000000000002</v>
      </c>
      <c r="E18" s="212">
        <f t="shared" si="0"/>
        <v>-2461.5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доходами'!D19</f>
        <v>13781.2</v>
      </c>
      <c r="E19" s="212">
        <f t="shared" si="0"/>
        <v>-29736.2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доходами'!D20</f>
        <v>300166.2</v>
      </c>
      <c r="E20" s="212">
        <f t="shared" si="0"/>
        <v>244339.20000000001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доходами'!D21</f>
        <v>-11.5</v>
      </c>
      <c r="E21" s="212">
        <f t="shared" si="0"/>
        <v>-2703.6</v>
      </c>
    </row>
    <row r="22" spans="1:5" ht="63">
      <c r="A22" s="148" t="s">
        <v>149</v>
      </c>
      <c r="B22" s="144">
        <v>11800000</v>
      </c>
      <c r="C22" s="145">
        <v>0</v>
      </c>
      <c r="D22" s="145" t="e">
        <f>'с развёрнутыми доходами'!#REF!</f>
        <v>#REF!</v>
      </c>
      <c r="E22" s="212" t="e">
        <f t="shared" si="0"/>
        <v>#REF!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369359.60000000003</v>
      </c>
      <c r="E23" s="211">
        <f t="shared" si="0"/>
        <v>-1277257.9999999998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375243.7</v>
      </c>
      <c r="E24" s="211">
        <f t="shared" si="0"/>
        <v>-1273877.8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доходами'!D24</f>
        <v>37554.399999999994</v>
      </c>
      <c r="E25" s="212">
        <f t="shared" si="0"/>
        <v>-4014.5000000000073</v>
      </c>
    </row>
    <row r="26" spans="1:5">
      <c r="A26" s="151" t="s">
        <v>171</v>
      </c>
      <c r="B26" s="152">
        <v>2021000</v>
      </c>
      <c r="C26" s="145">
        <v>0</v>
      </c>
      <c r="D26" s="145">
        <f>'с развёрнутыми доходами'!D25</f>
        <v>3762.7</v>
      </c>
      <c r="E26" s="212">
        <f t="shared" si="0"/>
        <v>3762.7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доходами'!D26</f>
        <v>48521.8</v>
      </c>
      <c r="E27" s="212">
        <f t="shared" si="0"/>
        <v>-306195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доходами'!D27</f>
        <v>278746.09999999998</v>
      </c>
      <c r="E28" s="212">
        <f t="shared" si="0"/>
        <v>-959989.70000000007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доходами'!D28</f>
        <v>10421.4</v>
      </c>
      <c r="E29" s="212">
        <f t="shared" si="0"/>
        <v>-3678.6000000000004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доходами'!D29</f>
        <v>76.400000000000006</v>
      </c>
      <c r="E30" s="212">
        <f t="shared" si="0"/>
        <v>-951.00000000000011</v>
      </c>
    </row>
    <row r="31" spans="1:5" ht="110.25">
      <c r="A31" s="154" t="s">
        <v>170</v>
      </c>
      <c r="B31" s="144">
        <v>20804000</v>
      </c>
      <c r="C31" s="145">
        <v>0</v>
      </c>
      <c r="D31" s="145">
        <f>'с развёрнутыми доходами'!D30</f>
        <v>0</v>
      </c>
      <c r="E31" s="212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доходами'!D31</f>
        <v>7.2</v>
      </c>
      <c r="E32" s="212">
        <f t="shared" si="0"/>
        <v>-69.099999999999994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доходами'!D32</f>
        <v>-5967.7</v>
      </c>
      <c r="E33" s="212">
        <f t="shared" si="0"/>
        <v>-2360.1</v>
      </c>
    </row>
    <row r="34" spans="1:5">
      <c r="A34" s="156" t="s">
        <v>26</v>
      </c>
      <c r="B34" s="200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13">
        <f t="shared" si="0"/>
        <v>79185.099999999627</v>
      </c>
    </row>
    <row r="35" spans="1:5">
      <c r="A35" s="201" t="s">
        <v>27</v>
      </c>
      <c r="B35" s="200"/>
      <c r="C35" s="155">
        <f>C36+C46+C50+C55+C60+C62+C68+C71+C75+C79+C83</f>
        <v>2143220</v>
      </c>
      <c r="D35" s="155">
        <f>D36+D46+D50+D55+D60+D62+D68+D71+D75+D79+D83</f>
        <v>2222405.0999999996</v>
      </c>
      <c r="E35" s="213">
        <f t="shared" si="0"/>
        <v>79185.099999999627</v>
      </c>
    </row>
    <row r="36" spans="1:5">
      <c r="A36" s="156" t="s">
        <v>28</v>
      </c>
      <c r="B36" s="188" t="s">
        <v>29</v>
      </c>
      <c r="C36" s="155">
        <f>SUM(C37:C45)</f>
        <v>245467.90000000002</v>
      </c>
      <c r="D36" s="155">
        <f>SUM(D37:D45)</f>
        <v>212563.1</v>
      </c>
      <c r="E36" s="213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192">
        <v>0</v>
      </c>
      <c r="E37" s="212">
        <f t="shared" si="0"/>
        <v>0</v>
      </c>
    </row>
    <row r="38" spans="1:5" ht="31.5">
      <c r="A38" s="157" t="s">
        <v>167</v>
      </c>
      <c r="B38" s="159" t="s">
        <v>31</v>
      </c>
      <c r="C38" s="145">
        <v>3963.5</v>
      </c>
      <c r="D38" s="145">
        <v>4606.1000000000004</v>
      </c>
      <c r="E38" s="212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12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10">
        <f t="shared" si="0"/>
        <v>2998.1999999999825</v>
      </c>
    </row>
    <row r="41" spans="1:5">
      <c r="A41" s="160" t="s">
        <v>144</v>
      </c>
      <c r="B41" s="189" t="s">
        <v>145</v>
      </c>
      <c r="C41" s="153"/>
      <c r="D41" s="153"/>
      <c r="E41" s="210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10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10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10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10">
        <f t="shared" si="0"/>
        <v>-41333.600000000006</v>
      </c>
    </row>
    <row r="46" spans="1:5" ht="31.5">
      <c r="A46" s="156" t="s">
        <v>44</v>
      </c>
      <c r="B46" s="188" t="s">
        <v>45</v>
      </c>
      <c r="C46" s="155">
        <f>SUM(C47:C48)+C49</f>
        <v>2687.8</v>
      </c>
      <c r="D46" s="155">
        <f>SUM(D47:D48)+D49</f>
        <v>3077.8999999999996</v>
      </c>
      <c r="E46" s="213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10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10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10">
        <f t="shared" si="0"/>
        <v>511.29999999999995</v>
      </c>
    </row>
    <row r="50" spans="1:5">
      <c r="A50" s="163" t="s">
        <v>52</v>
      </c>
      <c r="B50" s="188" t="s">
        <v>53</v>
      </c>
      <c r="C50" s="155">
        <f>SUM(C51:C54)</f>
        <v>96791.200000000012</v>
      </c>
      <c r="D50" s="155">
        <f>SUM(D51:D54)</f>
        <v>57480.200000000004</v>
      </c>
      <c r="E50" s="213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10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10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10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10">
        <f t="shared" si="0"/>
        <v>-30727.7</v>
      </c>
    </row>
    <row r="55" spans="1:5">
      <c r="A55" s="156" t="s">
        <v>62</v>
      </c>
      <c r="B55" s="188" t="s">
        <v>63</v>
      </c>
      <c r="C55" s="155">
        <f>SUM(C56:C59)</f>
        <v>192014.80000000002</v>
      </c>
      <c r="D55" s="155">
        <f>SUM(D56:D59)</f>
        <v>346237.80000000005</v>
      </c>
      <c r="E55" s="213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10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10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10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10">
        <f t="shared" si="0"/>
        <v>3359.2000000000007</v>
      </c>
    </row>
    <row r="60" spans="1:5">
      <c r="A60" s="150" t="s">
        <v>137</v>
      </c>
      <c r="B60" s="202" t="s">
        <v>139</v>
      </c>
      <c r="C60" s="141">
        <f>C61</f>
        <v>0</v>
      </c>
      <c r="D60" s="141">
        <f>D61</f>
        <v>0</v>
      </c>
      <c r="E60" s="211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10">
        <f t="shared" si="0"/>
        <v>0</v>
      </c>
    </row>
    <row r="62" spans="1:5">
      <c r="A62" s="163" t="s">
        <v>72</v>
      </c>
      <c r="B62" s="188" t="s">
        <v>73</v>
      </c>
      <c r="C62" s="155">
        <f>C63+C64+C66+C67+C65</f>
        <v>1160943.7</v>
      </c>
      <c r="D62" s="155">
        <f>D63+D64+D66+D67+D65</f>
        <v>1198338.7</v>
      </c>
      <c r="E62" s="213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10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10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10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10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10">
        <f t="shared" si="0"/>
        <v>-935.19999999999709</v>
      </c>
    </row>
    <row r="68" spans="1:5">
      <c r="A68" s="156" t="s">
        <v>82</v>
      </c>
      <c r="B68" s="188" t="s">
        <v>83</v>
      </c>
      <c r="C68" s="155">
        <f>SUM(C69:C70)</f>
        <v>185679.5</v>
      </c>
      <c r="D68" s="155">
        <f>SUM(D69:D70)</f>
        <v>155456.79999999999</v>
      </c>
      <c r="E68" s="213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10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10">
        <f t="shared" si="0"/>
        <v>4114.2999999999956</v>
      </c>
    </row>
    <row r="71" spans="1:5">
      <c r="A71" s="156" t="s">
        <v>88</v>
      </c>
      <c r="B71" s="188" t="s">
        <v>89</v>
      </c>
      <c r="C71" s="155">
        <f>SUM(C72:C74)</f>
        <v>37905.800000000003</v>
      </c>
      <c r="D71" s="155">
        <f>SUM(D72:D74)</f>
        <v>38649</v>
      </c>
      <c r="E71" s="213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10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10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10">
        <f t="shared" si="1"/>
        <v>6138.4000000000015</v>
      </c>
    </row>
    <row r="75" spans="1:5">
      <c r="A75" s="156" t="s">
        <v>96</v>
      </c>
      <c r="B75" s="188" t="s">
        <v>97</v>
      </c>
      <c r="C75" s="155">
        <f>SUM(C76:C78)</f>
        <v>158664.80000000002</v>
      </c>
      <c r="D75" s="155">
        <f>SUM(D76:D78)</f>
        <v>173733.3</v>
      </c>
      <c r="E75" s="213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10">
        <f t="shared" si="1"/>
        <v>16744.299999999988</v>
      </c>
    </row>
    <row r="77" spans="1:5">
      <c r="A77" s="162" t="s">
        <v>143</v>
      </c>
      <c r="B77" s="189" t="s">
        <v>142</v>
      </c>
      <c r="C77" s="153"/>
      <c r="D77" s="153"/>
      <c r="E77" s="210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10">
        <f t="shared" si="1"/>
        <v>-1675.8000000000011</v>
      </c>
    </row>
    <row r="79" spans="1:5">
      <c r="A79" s="150" t="s">
        <v>162</v>
      </c>
      <c r="B79" s="188" t="s">
        <v>163</v>
      </c>
      <c r="C79" s="155">
        <f>C80+C81</f>
        <v>16397.7</v>
      </c>
      <c r="D79" s="155">
        <f>D80+D81</f>
        <v>5061.3</v>
      </c>
      <c r="E79" s="213">
        <f t="shared" si="1"/>
        <v>-11336.400000000001</v>
      </c>
    </row>
    <row r="80" spans="1:5">
      <c r="A80" s="162" t="s">
        <v>173</v>
      </c>
      <c r="B80" s="161" t="s">
        <v>174</v>
      </c>
      <c r="C80" s="153">
        <v>16397.7</v>
      </c>
      <c r="D80" s="155">
        <v>0</v>
      </c>
      <c r="E80" s="213"/>
    </row>
    <row r="81" spans="1:5">
      <c r="A81" s="162" t="s">
        <v>165</v>
      </c>
      <c r="B81" s="161" t="s">
        <v>164</v>
      </c>
      <c r="C81" s="153">
        <v>0</v>
      </c>
      <c r="D81" s="153">
        <v>5061.3</v>
      </c>
      <c r="E81" s="210">
        <f t="shared" si="1"/>
        <v>5061.3</v>
      </c>
    </row>
    <row r="82" spans="1:5">
      <c r="A82" s="162" t="s">
        <v>165</v>
      </c>
      <c r="B82" s="161" t="s">
        <v>164</v>
      </c>
      <c r="C82" s="153">
        <v>0</v>
      </c>
      <c r="D82" s="153">
        <v>0</v>
      </c>
      <c r="E82" s="210">
        <f t="shared" si="1"/>
        <v>0</v>
      </c>
    </row>
    <row r="83" spans="1:5" ht="31.5">
      <c r="A83" s="156" t="s">
        <v>102</v>
      </c>
      <c r="B83" s="188" t="s">
        <v>103</v>
      </c>
      <c r="C83" s="155">
        <f>C84</f>
        <v>46666.8</v>
      </c>
      <c r="D83" s="155">
        <f>D84</f>
        <v>31807</v>
      </c>
      <c r="E83" s="213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10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</vt:lpstr>
      <vt:lpstr>с исправлениями</vt:lpstr>
      <vt:lpstr>аналитика</vt:lpstr>
      <vt:lpstr>'с развёрнутыми доходами'!Заголовки_для_печати</vt:lpstr>
      <vt:lpstr>'с исправлениями'!Область_печати</vt:lpstr>
      <vt:lpstr>'с развёрнутыми доходами'!Область_печати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2022-04-12T12:53:39Z</cp:lastPrinted>
  <dcterms:created xsi:type="dcterms:W3CDTF">2014-02-03T08:40:31Z</dcterms:created>
  <dcterms:modified xsi:type="dcterms:W3CDTF">2022-04-14T07:52:46Z</dcterms:modified>
</cp:coreProperties>
</file>