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 (2)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 (2)'!$A$1:$E$75</definedName>
    <definedName name="Z_40CB0436_DE8A_47CC_87B8_4489A6797993_.wvu.PrintTitles" localSheetId="0" hidden="1">'с развёрнутыми доходами (2)'!$5:$7</definedName>
    <definedName name="Z_40CB0436_DE8A_47CC_87B8_4489A6797993_.wvu.Rows" localSheetId="0" hidden="1">'с развёрнутыми доходами (2)'!#REF!,'с развёрнутыми доходами (2)'!#REF!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 (2)'!$A$1:$E$108</definedName>
    <definedName name="Z_59841E2B_68EB_4986_A2B2_AA8D2283015C_.wvu.PrintTitles" localSheetId="0" hidden="1">'с развёрнутыми доходами (2)'!$5:$7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 (2)'!$A$1:$E$75</definedName>
    <definedName name="Z_5C54602A_724E_45A9_8F60_2E1A10275DB0_.wvu.PrintTitles" localSheetId="0" hidden="1">'с развёрнутыми доходами (2)'!$5:$7</definedName>
    <definedName name="Z_5C54602A_724E_45A9_8F60_2E1A10275DB0_.wvu.Rows" localSheetId="0" hidden="1">'с развёрнутыми доходами (2)'!#REF!,'с развёрнутыми доходами (2)'!$15:$15,'с развёрнутыми доходами (2)'!$30:$32,'с развёрнутыми доходами (2)'!$54:$54</definedName>
    <definedName name="Z_6382D31E_57F9_431A_8857_6E05C5DDD46B_.wvu.PrintArea" localSheetId="0" hidden="1">'с развёрнутыми доходами (2)'!$A$1:$E$75</definedName>
    <definedName name="Z_6382D31E_57F9_431A_8857_6E05C5DDD46B_.wvu.PrintTitles" localSheetId="0" hidden="1">'с развёрнутыми доходами (2)'!$5:$7</definedName>
    <definedName name="Z_6382D31E_57F9_431A_8857_6E05C5DDD46B_.wvu.Rows" localSheetId="0" hidden="1">'с развёрнутыми доходами (2)'!#REF!,'с развёрнутыми доходами (2)'!$54:$54</definedName>
    <definedName name="Z_68DC45B0_5DDE_44CE_B6FE_5C917556A2F2_.wvu.PrintArea" localSheetId="0" hidden="1">'с развёрнутыми доходами (2)'!$A$1:$E$68</definedName>
    <definedName name="Z_68DC45B0_5DDE_44CE_B6FE_5C917556A2F2_.wvu.PrintTitles" localSheetId="0" hidden="1">'с развёрнутыми доходами (2)'!$5:$7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 (2)'!$A$1:$E$108</definedName>
    <definedName name="Z_6D630398_ED7B_4347_BEF2_E7CDD1BC3625_.wvu.PrintTitles" localSheetId="0" hidden="1">'с развёрнутыми доходами (2)'!$5:$7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 (2)'!#REF!,'с развёрнутыми доходами (2)'!$101:$101</definedName>
    <definedName name="Z_81A19E5D_79FB_4B88_B6C5_8807F61EBDAB_.wvu.PrintArea" localSheetId="0" hidden="1">'с развёрнутыми доходами (2)'!$A$1:$E$108</definedName>
    <definedName name="Z_81A19E5D_79FB_4B88_B6C5_8807F61EBDAB_.wvu.PrintTitles" localSheetId="0" hidden="1">'с развёрнутыми доходами (2)'!$5:$7</definedName>
    <definedName name="Z_81A19E5D_79FB_4B88_B6C5_8807F61EBDAB_.wvu.Rows" localSheetId="0" hidden="1">'с развёрнутыми доходами (2)'!#REF!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 (2)'!$A$1:$E$108</definedName>
    <definedName name="Z_93FBFA21_5002_4F06_8435_FD33F1112CC8_.wvu.PrintTitles" localSheetId="0" hidden="1">'с развёрнутыми доходами (2)'!$5:$7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 (2)'!$101:$101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 (2)'!$A$1:$E$68</definedName>
    <definedName name="Z_A6917BCA_00B0_4577_9E20_B12E9F75FF0B_.wvu.PrintTitles" localSheetId="0" hidden="1">'с развёрнутыми доходами (2)'!$5:$7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 (2)'!#REF!,'с развёрнутыми доходами (2)'!$54:$54</definedName>
    <definedName name="Z_AD882775_3712_4CB6_AC49_EEC018467B03_.wvu.PrintArea" localSheetId="0" hidden="1">'с развёрнутыми доходами (2)'!$A$1:$E$108</definedName>
    <definedName name="Z_AD882775_3712_4CB6_AC49_EEC018467B03_.wvu.PrintTitles" localSheetId="0" hidden="1">'с развёрнутыми доходами (2)'!$5:$7</definedName>
    <definedName name="Z_AD882775_3712_4CB6_AC49_EEC018467B03_.wvu.Rows" localSheetId="0" hidden="1">'с развёрнутыми доходами (2)'!$47:$47,'с развёрнутыми доходами (2)'!$51:$51,'с развёрнутыми доходами (2)'!$53:$53,'с развёрнутыми доходами (2)'!$70:$71,'с развёрнутыми доходами (2)'!$87:$87,'с развёрнутыми доходами (2)'!$91:$91,'с развёрнутыми доходами (2)'!$101:$101</definedName>
    <definedName name="Z_BED635A2_EB54_451F_9C46_B3D74CB2D886_.wvu.PrintArea" localSheetId="0" hidden="1">'с развёрнутыми доходами (2)'!$A$1:$E$75</definedName>
    <definedName name="Z_BED635A2_EB54_451F_9C46_B3D74CB2D886_.wvu.PrintTitles" localSheetId="0" hidden="1">'с развёрнутыми доходами (2)'!$5:$7</definedName>
    <definedName name="Z_BED635A2_EB54_451F_9C46_B3D74CB2D886_.wvu.Rows" localSheetId="0" hidden="1">'с развёрнутыми доходами (2)'!#REF!,'с развёрнутыми доходами (2)'!#REF!</definedName>
    <definedName name="Z_D224BE65_81B3_4161_B810_12BFE3D6E240_.wvu.PrintArea" localSheetId="0" hidden="1">'с развёрнутыми доходами (2)'!$A$1:$E$75</definedName>
    <definedName name="Z_D224BE65_81B3_4161_B810_12BFE3D6E240_.wvu.PrintTitles" localSheetId="0" hidden="1">'с развёрнутыми доходами (2)'!$5:$7</definedName>
    <definedName name="Z_D224BE65_81B3_4161_B810_12BFE3D6E240_.wvu.Rows" localSheetId="0" hidden="1">'с развёрнутыми доходами (2)'!#REF!,'с развёрнутыми доходами (2)'!$54:$54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 (2)'!$A$1:$E$108</definedName>
    <definedName name="Z_D3058AAF_1420_4400_85B6_3E3B713D732D_.wvu.PrintTitles" localSheetId="0" hidden="1">'с развёрнутыми доходами (2)'!$5:$7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 (2)'!$47:$47,'с развёрнутыми доходами (2)'!$51:$51,'с развёрнутыми доходами (2)'!$53:$53,'с развёрнутыми доходами (2)'!$70:$71,'с развёрнутыми доходами (2)'!$87:$87,'с развёрнутыми доходами (2)'!$91:$91,'с развёрнутыми доходами (2)'!$101:$101</definedName>
    <definedName name="_xlnm.Print_Titles" localSheetId="0">'с развёрнутыми доходами (2)'!$5:$7</definedName>
    <definedName name="_xlnm.Print_Area" localSheetId="1">'с исправлениями'!$A$1:$E$109</definedName>
    <definedName name="_xlnm.Print_Area" localSheetId="0">'с развёрнутыми доходами (2)'!$A$1:$E$108</definedName>
  </definedNames>
  <calcPr calcId="124519"/>
  <customWorkbookViews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</customWorkbookViews>
  <fileRecoveryPr autoRecover="0"/>
</workbook>
</file>

<file path=xl/calcChain.xml><?xml version="1.0" encoding="utf-8"?>
<calcChain xmlns="http://schemas.openxmlformats.org/spreadsheetml/2006/main">
  <c r="C46" i="1"/>
  <c r="D35" l="1"/>
  <c r="C24" l="1"/>
  <c r="D26" i="3"/>
  <c r="E26" s="1"/>
  <c r="D27"/>
  <c r="E27" s="1"/>
  <c r="D28"/>
  <c r="E28" s="1"/>
  <c r="D29"/>
  <c r="E29" s="1"/>
  <c r="D30"/>
  <c r="D31"/>
  <c r="E31" s="1"/>
  <c r="D32"/>
  <c r="D33"/>
  <c r="E33" s="1"/>
  <c r="D25"/>
  <c r="E25" s="1"/>
  <c r="D11"/>
  <c r="D12"/>
  <c r="E12" s="1"/>
  <c r="D13"/>
  <c r="E13" s="1"/>
  <c r="D14"/>
  <c r="E14" s="1"/>
  <c r="D15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E32"/>
  <c r="E30"/>
  <c r="C24"/>
  <c r="C23" s="1"/>
  <c r="E15"/>
  <c r="E11"/>
  <c r="C9"/>
  <c r="C23" i="1" l="1"/>
  <c r="D9" i="3"/>
  <c r="E9" s="1"/>
  <c r="D24"/>
  <c r="D23" s="1"/>
  <c r="E23" s="1"/>
  <c r="C8"/>
  <c r="E24" l="1"/>
  <c r="D8"/>
  <c r="E8" s="1"/>
  <c r="C9" i="1" l="1"/>
  <c r="C8" s="1"/>
  <c r="D24" l="1"/>
  <c r="D23" s="1"/>
  <c r="D8" s="1"/>
  <c r="E100" l="1"/>
  <c r="E99"/>
  <c r="D98"/>
  <c r="C98"/>
  <c r="E97"/>
  <c r="E96"/>
  <c r="D95"/>
  <c r="D94" s="1"/>
  <c r="C95"/>
  <c r="E93"/>
  <c r="D92"/>
  <c r="C92"/>
  <c r="E91"/>
  <c r="E90"/>
  <c r="D89"/>
  <c r="C89"/>
  <c r="E88"/>
  <c r="E86"/>
  <c r="D85"/>
  <c r="C85"/>
  <c r="E84"/>
  <c r="E83"/>
  <c r="E82"/>
  <c r="D81"/>
  <c r="C81"/>
  <c r="E80"/>
  <c r="E79"/>
  <c r="D78"/>
  <c r="C78"/>
  <c r="E77"/>
  <c r="E76"/>
  <c r="E75"/>
  <c r="E74"/>
  <c r="E73"/>
  <c r="D72"/>
  <c r="C72"/>
  <c r="E71"/>
  <c r="D70"/>
  <c r="C70"/>
  <c r="E69"/>
  <c r="E68"/>
  <c r="E67"/>
  <c r="E66"/>
  <c r="D65"/>
  <c r="C65"/>
  <c r="E64"/>
  <c r="E63"/>
  <c r="E62"/>
  <c r="E61"/>
  <c r="D60"/>
  <c r="C60"/>
  <c r="E59"/>
  <c r="E58"/>
  <c r="E57"/>
  <c r="D56"/>
  <c r="C56"/>
  <c r="E55"/>
  <c r="E54"/>
  <c r="E52"/>
  <c r="E50"/>
  <c r="E49"/>
  <c r="E48"/>
  <c r="D46"/>
  <c r="E44"/>
  <c r="E43"/>
  <c r="E42"/>
  <c r="E41"/>
  <c r="E40"/>
  <c r="E39"/>
  <c r="E38"/>
  <c r="E37"/>
  <c r="E36"/>
  <c r="C35"/>
  <c r="E28"/>
  <c r="E27"/>
  <c r="E25"/>
  <c r="E20"/>
  <c r="E19"/>
  <c r="E18"/>
  <c r="E17"/>
  <c r="E16"/>
  <c r="E14"/>
  <c r="E13"/>
  <c r="E12"/>
  <c r="E11"/>
  <c r="E10"/>
  <c r="D9"/>
  <c r="C34" l="1"/>
  <c r="D34"/>
  <c r="C94"/>
  <c r="E70"/>
  <c r="E9"/>
  <c r="E89"/>
  <c r="C45"/>
  <c r="D45"/>
  <c r="E92"/>
  <c r="E85"/>
  <c r="E81"/>
  <c r="E78"/>
  <c r="E72"/>
  <c r="E65"/>
  <c r="E60"/>
  <c r="E56"/>
  <c r="E46"/>
  <c r="E35"/>
  <c r="E24"/>
  <c r="E34" l="1"/>
  <c r="E45"/>
  <c r="E23"/>
  <c r="E8" l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<sst xmlns="http://schemas.openxmlformats.org/spreadsheetml/2006/main" count="491" uniqueCount="184">
  <si>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</si>
  <si>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</si>
  <si>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</si>
  <si>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</si>
  <si>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</si>
  <si>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</si>
  <si>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</si>
  <si>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</si>
  <si>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</si>
  <si>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</si>
  <si>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</si>
  <si>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</si>
  <si>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</si>
  <si>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</si>
  <si>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</si>
  <si>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</si>
  <si>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</si>
  <si>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</si>
  <si>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</si>
  <si>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</si>
  <si>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</si>
  <si>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</si>
  <si>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</si>
  <si>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</si>
  <si>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</si>
  <si>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</si>
  <si>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</si>
  <si>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</si>
  <si>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</si>
  <si>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</si>
  <si>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</si>
  <si>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</si>
  <si>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</si>
  <si>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</si>
  <si>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</si>
  <si>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</si>
  <si>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</si>
  <si>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</si>
  <si>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</si>
  <si>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</si>
  <si>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</si>
  <si>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</si>
  <si>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</si>
  <si>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</si>
  <si>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</si>
  <si>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</si>
  <si>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</si>
  <si>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</si>
  <si>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</si>
  <si>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</si>
  <si>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</si>
  <si>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</si>
  <si>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</si>
  <si>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</si>
  <si>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</si>
  <si>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</si>
  <si>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</si>
  <si>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</si>
  <si>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</si>
  <si>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</si>
  <si>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</si>
  <si>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</si>
  <si>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</si>
  <si>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</si>
  <si>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</si>
  <si>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</si>
  <si>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</si>
  <si>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</si>
  <si>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</si>
  <si>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</si>
  <si>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</si>
  <si>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</si>
  <si>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</si>
  <si>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</si>
  <si>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</si>
  <si>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</si>
  <si>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</si>
  <si>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</si>
  <si>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</si>
  <si>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</si>
  <si>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</si>
  <si>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</si>
  <si>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</si>
  <si>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</si>
  <si>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</si>
  <si>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</si>
  <si>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</si>
  <si>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</si>
  <si>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</si>
  <si>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</si>
  <si>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</si>
  <si>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</si>
  <si>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</si>
  <si>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</si>
  <si>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</si>
  <si>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</si>
  <si>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</si>
  <si>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</si>
  <si>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</si>
  <si>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</si>
  <si>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</si>
  <si>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</si>
  <si>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</si>
  <si>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</si>
  <si>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</si>
  <si>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</si>
  <si>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</si>
  <si>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</si>
  <si>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</si>
  <si>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</si>
  <si>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</si>
  <si>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</si>
  <si>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</si>
  <si>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</si>
  <si>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</si>
  <si>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</si>
  <si>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</si>
  <si>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</si>
  <si>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</si>
  <si>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</si>
  <si>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</si>
  <si>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</si>
  <si>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</si>
  <si>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</si>
  <si>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</si>
  <si>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</si>
  <si>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</si>
  <si>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</si>
  <si>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</si>
  <si>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</si>
  <si>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</si>
  <si>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</si>
  <si>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</si>
  <si>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</si>
  <si>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</si>
  <si>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</si>
  <si>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</si>
  <si>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</si>
  <si>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</si>
  <si>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</si>
  <si>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</si>
  <si>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</si>
  <si>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</si>
  <si>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</si>
  <si>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</si>
  <si>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</si>
  <si>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</si>
  <si>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</si>
  <si>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</si>
  <si>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</si>
  <si>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</si>
  <si>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</si>
  <si>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</si>
  <si>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</si>
  <si>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</si>
  <si>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</si>
  <si>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</si>
  <si>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</si>
  <si>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</si>
  <si>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</si>
  <si>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</si>
  <si>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</si>
  <si>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</si>
  <si>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</si>
  <si>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</si>
  <si>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</si>
  <si>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</si>
  <si>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</si>
  <si>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</si>
  <si>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</si>
  <si>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</si>
  <si>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</si>
  <si>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</si>
  <si>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</si>
  <si>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</si>
  <si>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</si>
  <si>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</si>
  <si>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 xml:space="preserve">План на 2021 год </t>
  </si>
  <si>
    <t>Информация об исполнении бюджета муниципального образования городского округа "Усинск" на 01.02.2021 года</t>
  </si>
  <si>
    <t>Беломестнова Анна Юрьевна, 27564</t>
  </si>
  <si>
    <t>Информация об исполнении бюджета муниципального образования городского округа "Усинск" на 01.07.2021 года</t>
  </si>
  <si>
    <t>Хаматдинова Светлана Амирановна, 27553</t>
  </si>
  <si>
    <t>И.о. руководителя Финуправления АМО "Усинск"</t>
  </si>
  <si>
    <t>И.А.Гараева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</si>
</sst>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0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2" fillId="0" borderId="3" xfId="0" applyFont="1" applyFill="1" applyBorder="1" applyAlignment="1">
      <alignment vertical="top" wrapText="1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top" wrapText="1"/>
    </xf>
    <xf numFmtId="49" fontId="19" fillId="0" borderId="0" xfId="0" applyNumberFormat="1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167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0" fontId="25" fillId="0" borderId="0" xfId="0" applyFont="1" applyFill="1" applyBorder="1" applyAlignment="1">
      <alignment horizontal="left" vertical="top" wrapText="1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167" fontId="26" fillId="0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vertical="top"/>
    </xf>
    <xf numFmtId="0" fontId="27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29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8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7" fillId="0" borderId="0" xfId="0" applyNumberFormat="1" applyFont="1" applyFill="1" applyAlignment="1">
      <alignment vertical="top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385"/>
  <sheetViews>
    <sheetView tabSelected="1" view="pageBreakPreview" zoomScaleSheetLayoutView="100" workbookViewId="0">
      <selection activeCell="D8" sqref="D8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41" t="s">
        <v>180</v>
      </c>
      <c r="B1" s="241"/>
      <c r="C1" s="241"/>
      <c r="D1" s="241"/>
      <c r="E1" s="242"/>
      <c r="F1" s="87"/>
      <c r="G1" s="4"/>
      <c r="I1" s="201"/>
      <c r="J1" s="4"/>
      <c r="K1" s="4"/>
    </row>
    <row r="2" spans="1:11" ht="18.75" customHeight="1">
      <c r="A2" s="241"/>
      <c r="B2" s="241"/>
      <c r="C2" s="241"/>
      <c r="D2" s="241"/>
      <c r="E2" s="242"/>
      <c r="F2" s="87"/>
      <c r="G2" s="4"/>
      <c r="I2" s="4"/>
      <c r="J2" s="4"/>
      <c r="K2" s="4"/>
    </row>
    <row r="3" spans="1:11" ht="18.75" customHeight="1">
      <c r="B3" s="207"/>
      <c r="C3" s="193"/>
      <c r="D3" s="193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94"/>
      <c r="G4" s="4"/>
      <c r="I4" s="4"/>
      <c r="J4" s="4"/>
      <c r="K4" s="4"/>
    </row>
    <row r="5" spans="1:11" ht="15.75" customHeight="1">
      <c r="A5" s="245" t="s">
        <v>1</v>
      </c>
      <c r="B5" s="245" t="s">
        <v>2</v>
      </c>
      <c r="C5" s="243" t="s">
        <v>177</v>
      </c>
      <c r="D5" s="243" t="s">
        <v>3</v>
      </c>
      <c r="E5" s="243" t="s">
        <v>166</v>
      </c>
      <c r="F5" s="193"/>
      <c r="G5" s="4"/>
      <c r="H5" s="87"/>
      <c r="I5" s="87"/>
      <c r="J5" s="87"/>
      <c r="K5" s="4"/>
    </row>
    <row r="6" spans="1:11" ht="42.75" customHeight="1">
      <c r="A6" s="246"/>
      <c r="B6" s="246"/>
      <c r="C6" s="244"/>
      <c r="D6" s="244"/>
      <c r="E6" s="244"/>
      <c r="F6" s="193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99"/>
      <c r="G7" s="4"/>
      <c r="H7" s="22"/>
      <c r="I7" s="111"/>
      <c r="J7" s="22"/>
      <c r="K7" s="4"/>
    </row>
    <row r="8" spans="1:11">
      <c r="A8" s="140" t="s">
        <v>5</v>
      </c>
      <c r="B8" s="149"/>
      <c r="C8" s="141">
        <f>C9+C23</f>
        <v>3036256.7</v>
      </c>
      <c r="D8" s="141">
        <f>D9+D23</f>
        <v>1571778.6999999997</v>
      </c>
      <c r="E8" s="141">
        <f t="shared" ref="E8:E14" si="0">D8/C8*100</f>
        <v>51.766989925456549</v>
      </c>
      <c r="F8" s="87"/>
      <c r="G8" s="6"/>
      <c r="H8" s="22"/>
      <c r="I8" s="111"/>
      <c r="J8" s="22"/>
      <c r="K8" s="22"/>
    </row>
    <row r="9" spans="1:11" s="190" customFormat="1">
      <c r="A9" s="192" t="s">
        <v>6</v>
      </c>
      <c r="B9" s="142">
        <v>10000000</v>
      </c>
      <c r="C9" s="141">
        <f>C10+C11+C12+C13+C14+C15+C16+C17+C18+C19+C20+C21+C22</f>
        <v>1244085.5</v>
      </c>
      <c r="D9" s="141">
        <f>D10+D11+D12+D13+D14+D15+D16+D17+D18+D19+D20+D21+D22</f>
        <v>641198.39999999991</v>
      </c>
      <c r="E9" s="141">
        <f t="shared" si="0"/>
        <v>51.539737421583965</v>
      </c>
      <c r="F9" s="87"/>
      <c r="G9" s="6"/>
      <c r="H9" s="191"/>
      <c r="I9" s="227"/>
      <c r="J9" s="227"/>
      <c r="K9" s="227"/>
    </row>
    <row r="10" spans="1:11">
      <c r="A10" s="143" t="s">
        <v>7</v>
      </c>
      <c r="B10" s="144">
        <v>10102000</v>
      </c>
      <c r="C10" s="145">
        <v>731350</v>
      </c>
      <c r="D10" s="145">
        <v>379557.4</v>
      </c>
      <c r="E10" s="145">
        <f t="shared" si="0"/>
        <v>51.898188281944357</v>
      </c>
      <c r="F10" s="87"/>
      <c r="G10" s="6"/>
      <c r="H10" s="22"/>
      <c r="I10" s="6"/>
      <c r="J10" s="228"/>
      <c r="K10" s="4"/>
    </row>
    <row r="11" spans="1:11" ht="31.5">
      <c r="A11" s="146" t="s">
        <v>141</v>
      </c>
      <c r="B11" s="144">
        <v>10300000</v>
      </c>
      <c r="C11" s="145">
        <v>1788.7</v>
      </c>
      <c r="D11" s="145">
        <v>841.4</v>
      </c>
      <c r="E11" s="145">
        <f t="shared" si="0"/>
        <v>47.039749538771169</v>
      </c>
      <c r="F11" s="87"/>
      <c r="G11" s="6"/>
      <c r="H11" s="229"/>
      <c r="I11" s="229"/>
      <c r="J11" s="228"/>
      <c r="K11" s="4"/>
    </row>
    <row r="12" spans="1:11">
      <c r="A12" s="147" t="s">
        <v>8</v>
      </c>
      <c r="B12" s="144">
        <v>10500000</v>
      </c>
      <c r="C12" s="145">
        <v>115388</v>
      </c>
      <c r="D12" s="145">
        <v>70568</v>
      </c>
      <c r="E12" s="145">
        <f t="shared" si="0"/>
        <v>61.157139390577875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30180</v>
      </c>
      <c r="D13" s="145">
        <v>5780.6</v>
      </c>
      <c r="E13" s="145">
        <f t="shared" si="0"/>
        <v>19.153744201457918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8951</v>
      </c>
      <c r="D14" s="145">
        <v>4279.1000000000004</v>
      </c>
      <c r="E14" s="145">
        <f t="shared" si="0"/>
        <v>47.80583175064239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0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245595.4</v>
      </c>
      <c r="D16" s="145">
        <v>100651.5</v>
      </c>
      <c r="E16" s="145">
        <f t="shared" ref="E16:E20" si="1">D16/C16*100</f>
        <v>40.982648697817631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7285.8</v>
      </c>
      <c r="D17" s="145">
        <v>7291.1</v>
      </c>
      <c r="E17" s="145">
        <f t="shared" si="1"/>
        <v>100.07274424222462</v>
      </c>
      <c r="F17" s="87"/>
      <c r="G17" s="7"/>
      <c r="H17" s="201"/>
    </row>
    <row r="18" spans="1:10" ht="31.5">
      <c r="A18" s="148" t="s">
        <v>14</v>
      </c>
      <c r="B18" s="144">
        <v>11300000</v>
      </c>
      <c r="C18" s="145">
        <v>1201.5</v>
      </c>
      <c r="D18" s="145">
        <v>1013.7</v>
      </c>
      <c r="E18" s="145">
        <f t="shared" si="1"/>
        <v>84.369538077403249</v>
      </c>
      <c r="F18" s="87"/>
      <c r="G18" s="7"/>
    </row>
    <row r="19" spans="1:10" ht="31.5">
      <c r="A19" s="148" t="s">
        <v>15</v>
      </c>
      <c r="B19" s="144">
        <v>11400000</v>
      </c>
      <c r="C19" s="145">
        <v>60059</v>
      </c>
      <c r="D19" s="145">
        <v>27799.7</v>
      </c>
      <c r="E19" s="145">
        <f t="shared" si="1"/>
        <v>46.287317471153365</v>
      </c>
      <c r="F19" s="87"/>
      <c r="G19" s="7"/>
    </row>
    <row r="20" spans="1:10">
      <c r="A20" s="148" t="s">
        <v>16</v>
      </c>
      <c r="B20" s="144">
        <v>11600000</v>
      </c>
      <c r="C20" s="145">
        <v>42286.1</v>
      </c>
      <c r="D20" s="145">
        <v>43285</v>
      </c>
      <c r="E20" s="145">
        <f t="shared" si="1"/>
        <v>102.36224196603612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0</v>
      </c>
      <c r="D21" s="145">
        <v>130.9</v>
      </c>
      <c r="E21" s="145" t="s">
        <v>154</v>
      </c>
      <c r="F21" s="87"/>
      <c r="G21" s="7"/>
      <c r="H21" s="8"/>
    </row>
    <row r="22" spans="1:10" ht="61.5" customHeight="1">
      <c r="A22" s="148" t="s">
        <v>149</v>
      </c>
      <c r="B22" s="144">
        <v>11800000</v>
      </c>
      <c r="C22" s="145">
        <v>0</v>
      </c>
      <c r="D22" s="145">
        <v>0</v>
      </c>
      <c r="E22" s="145" t="s">
        <v>154</v>
      </c>
      <c r="F22" s="87"/>
      <c r="G22" s="7"/>
      <c r="H22" s="8"/>
    </row>
    <row r="23" spans="1:10">
      <c r="A23" s="150" t="s">
        <v>18</v>
      </c>
      <c r="B23" s="149">
        <v>20000000</v>
      </c>
      <c r="C23" s="141">
        <f>C24+C33+C32+C30+C31</f>
        <v>1792171.2000000002</v>
      </c>
      <c r="D23" s="141">
        <f>D24+D33+D32+D30+D31</f>
        <v>930580.29999999993</v>
      </c>
      <c r="E23" s="141">
        <f>D23/C23*100</f>
        <v>51.924743573605014</v>
      </c>
      <c r="F23" s="87"/>
      <c r="G23" s="7"/>
      <c r="H23" s="35"/>
      <c r="I23" s="18"/>
      <c r="J23" s="18"/>
    </row>
    <row r="24" spans="1:10" ht="47.25">
      <c r="A24" s="150" t="s">
        <v>19</v>
      </c>
      <c r="B24" s="142">
        <v>20200000</v>
      </c>
      <c r="C24" s="141">
        <f>SUM(C25:C29)-C26</f>
        <v>1794768.6</v>
      </c>
      <c r="D24" s="141">
        <f>SUM(D25:D29)-D26</f>
        <v>933177.7</v>
      </c>
      <c r="E24" s="141">
        <f>D24/C24*100</f>
        <v>51.994318376196233</v>
      </c>
      <c r="F24" s="87"/>
      <c r="G24" s="7"/>
      <c r="H24" s="35"/>
      <c r="I24" s="18"/>
      <c r="J24" s="18"/>
    </row>
    <row r="25" spans="1:10">
      <c r="A25" s="151" t="s">
        <v>20</v>
      </c>
      <c r="B25" s="152">
        <v>20210000</v>
      </c>
      <c r="C25" s="145">
        <v>83481.100000000006</v>
      </c>
      <c r="D25" s="145">
        <v>41740.6</v>
      </c>
      <c r="E25" s="153">
        <f>D25/C25*100</f>
        <v>50.000059893796312</v>
      </c>
      <c r="F25" s="87"/>
      <c r="G25" s="7"/>
    </row>
    <row r="26" spans="1:10">
      <c r="A26" s="151" t="s">
        <v>171</v>
      </c>
      <c r="B26" s="152">
        <v>2021000</v>
      </c>
      <c r="C26" s="145">
        <v>0</v>
      </c>
      <c r="D26" s="145">
        <v>0</v>
      </c>
      <c r="E26" s="153"/>
      <c r="F26" s="87"/>
      <c r="G26" s="7"/>
    </row>
    <row r="27" spans="1:10">
      <c r="A27" s="151" t="s">
        <v>21</v>
      </c>
      <c r="B27" s="152">
        <v>20220000</v>
      </c>
      <c r="C27" s="145">
        <v>374185.4</v>
      </c>
      <c r="D27" s="145">
        <v>129640.4</v>
      </c>
      <c r="E27" s="153">
        <f>D27/C27*100</f>
        <v>34.646033757597166</v>
      </c>
      <c r="F27" s="87"/>
      <c r="G27" s="7"/>
    </row>
    <row r="28" spans="1:10">
      <c r="A28" s="151" t="s">
        <v>22</v>
      </c>
      <c r="B28" s="152">
        <v>20230000</v>
      </c>
      <c r="C28" s="145">
        <v>1294295</v>
      </c>
      <c r="D28" s="145">
        <v>733326.7</v>
      </c>
      <c r="E28" s="153">
        <f>D28/C28*100</f>
        <v>56.658389316191439</v>
      </c>
      <c r="F28" s="87"/>
      <c r="G28" s="7"/>
      <c r="H28" s="35"/>
    </row>
    <row r="29" spans="1:10">
      <c r="A29" s="151" t="s">
        <v>23</v>
      </c>
      <c r="B29" s="152">
        <v>20240000</v>
      </c>
      <c r="C29" s="145">
        <v>42807.1</v>
      </c>
      <c r="D29" s="145">
        <v>28470</v>
      </c>
      <c r="E29" s="153" t="s">
        <v>154</v>
      </c>
      <c r="F29" s="87"/>
      <c r="G29" s="7"/>
    </row>
    <row r="30" spans="1:10">
      <c r="A30" s="151" t="s">
        <v>146</v>
      </c>
      <c r="B30" s="144">
        <v>20704000</v>
      </c>
      <c r="C30" s="145">
        <v>83.7</v>
      </c>
      <c r="D30" s="145">
        <v>83.7</v>
      </c>
      <c r="E30" s="153" t="s">
        <v>154</v>
      </c>
      <c r="F30" s="87"/>
      <c r="G30" s="7"/>
    </row>
    <row r="31" spans="1:10" ht="92.25" hidden="1" customHeight="1">
      <c r="A31" s="154" t="s">
        <v>170</v>
      </c>
      <c r="B31" s="144">
        <v>20804000</v>
      </c>
      <c r="C31" s="145">
        <v>0</v>
      </c>
      <c r="D31" s="145">
        <v>0</v>
      </c>
      <c r="E31" s="153" t="s">
        <v>154</v>
      </c>
      <c r="F31" s="87"/>
      <c r="G31" s="7"/>
    </row>
    <row r="32" spans="1:10" ht="63" customHeight="1">
      <c r="A32" s="154" t="s">
        <v>24</v>
      </c>
      <c r="B32" s="144">
        <v>21800000</v>
      </c>
      <c r="C32" s="145">
        <v>2226.6</v>
      </c>
      <c r="D32" s="145">
        <v>2226.6</v>
      </c>
      <c r="E32" s="153" t="s">
        <v>154</v>
      </c>
      <c r="F32" s="87"/>
      <c r="G32" s="7"/>
      <c r="H32" s="25"/>
      <c r="I32" s="25"/>
    </row>
    <row r="33" spans="1:12" ht="48.75" customHeight="1">
      <c r="A33" s="146" t="s">
        <v>25</v>
      </c>
      <c r="B33" s="144">
        <v>21900000</v>
      </c>
      <c r="C33" s="145">
        <v>-4907.7</v>
      </c>
      <c r="D33" s="145">
        <v>-4907.7</v>
      </c>
      <c r="E33" s="153" t="s">
        <v>154</v>
      </c>
      <c r="F33" s="87"/>
      <c r="H33" s="204"/>
      <c r="I33" s="204"/>
      <c r="J33" s="204"/>
    </row>
    <row r="34" spans="1:12">
      <c r="A34" s="156" t="s">
        <v>26</v>
      </c>
      <c r="B34" s="226"/>
      <c r="C34" s="155">
        <f>C46+C56+C60+C65+C70+C72+C78+C81+C85+C92+C89</f>
        <v>3218922.1999999997</v>
      </c>
      <c r="D34" s="155">
        <f>D46+D56+D60+D65+D70+D72+D78+D81+D85+D92+D89</f>
        <v>1657635</v>
      </c>
      <c r="E34" s="155">
        <f t="shared" ref="E34:E44" si="2">D34/C34*100</f>
        <v>51.496584788535749</v>
      </c>
      <c r="F34" s="230"/>
      <c r="H34" s="231"/>
      <c r="I34" s="231"/>
      <c r="J34" s="232"/>
      <c r="K34" s="233"/>
    </row>
    <row r="35" spans="1:12" s="9" customFormat="1">
      <c r="A35" s="212" t="s">
        <v>159</v>
      </c>
      <c r="B35" s="234"/>
      <c r="C35" s="235">
        <f>C36+C39+C37+C38+C40+C41+C42+C43+C44</f>
        <v>3218922.1999999997</v>
      </c>
      <c r="D35" s="235">
        <f>D36+D39+D37+D38+D40+D41+D42+D43+D44</f>
        <v>1657634.9000000001</v>
      </c>
      <c r="E35" s="235">
        <f t="shared" si="2"/>
        <v>51.496581681905838</v>
      </c>
      <c r="F35" s="87"/>
      <c r="G35" s="7"/>
      <c r="H35" s="236"/>
      <c r="I35" s="236"/>
      <c r="J35" s="237"/>
    </row>
    <row r="36" spans="1:12" ht="31.5">
      <c r="A36" s="164" t="s">
        <v>107</v>
      </c>
      <c r="B36" s="165">
        <v>905</v>
      </c>
      <c r="C36" s="166">
        <v>7132.4</v>
      </c>
      <c r="D36" s="166">
        <v>3900</v>
      </c>
      <c r="E36" s="166">
        <f t="shared" si="2"/>
        <v>54.680051595535872</v>
      </c>
      <c r="F36" s="87"/>
      <c r="G36" s="7"/>
      <c r="H36" s="167"/>
      <c r="I36" s="167"/>
      <c r="J36" s="35"/>
      <c r="K36" s="18"/>
    </row>
    <row r="37" spans="1:12" ht="31.5">
      <c r="A37" s="164" t="s">
        <v>108</v>
      </c>
      <c r="B37" s="168" t="s">
        <v>109</v>
      </c>
      <c r="C37" s="166">
        <v>1000</v>
      </c>
      <c r="D37" s="166">
        <v>147.4</v>
      </c>
      <c r="E37" s="166">
        <f t="shared" si="2"/>
        <v>14.74</v>
      </c>
      <c r="F37" s="87"/>
      <c r="G37" s="189"/>
      <c r="H37" s="167"/>
      <c r="I37" s="167"/>
      <c r="J37" s="4"/>
    </row>
    <row r="38" spans="1:12">
      <c r="A38" s="164" t="s">
        <v>110</v>
      </c>
      <c r="B38" s="165" t="s">
        <v>111</v>
      </c>
      <c r="C38" s="166">
        <v>605551.69999999995</v>
      </c>
      <c r="D38" s="166">
        <v>267810</v>
      </c>
      <c r="E38" s="166">
        <f t="shared" si="2"/>
        <v>44.225786171519296</v>
      </c>
      <c r="F38" s="87"/>
      <c r="G38" s="7"/>
      <c r="H38" s="7"/>
      <c r="I38" s="7"/>
      <c r="J38" s="169"/>
    </row>
    <row r="39" spans="1:12" ht="51" customHeight="1">
      <c r="A39" s="164" t="s">
        <v>169</v>
      </c>
      <c r="B39" s="165" t="s">
        <v>168</v>
      </c>
      <c r="C39" s="166">
        <v>276001.40000000002</v>
      </c>
      <c r="D39" s="166">
        <v>91376.4</v>
      </c>
      <c r="E39" s="166">
        <f t="shared" si="2"/>
        <v>33.10722336915682</v>
      </c>
      <c r="F39" s="87"/>
      <c r="G39" s="7"/>
      <c r="H39" s="167"/>
      <c r="I39" s="167"/>
      <c r="J39" s="169"/>
    </row>
    <row r="40" spans="1:12" ht="47.25">
      <c r="A40" s="164" t="s">
        <v>112</v>
      </c>
      <c r="B40" s="165" t="s">
        <v>113</v>
      </c>
      <c r="C40" s="166">
        <v>318065.90000000002</v>
      </c>
      <c r="D40" s="166">
        <v>172966.2</v>
      </c>
      <c r="E40" s="166">
        <f t="shared" si="2"/>
        <v>54.380617350052297</v>
      </c>
      <c r="F40" s="87"/>
      <c r="G40" s="7"/>
      <c r="H40" s="170"/>
      <c r="I40" s="170"/>
      <c r="J40" s="4"/>
    </row>
    <row r="41" spans="1:12" ht="47.25">
      <c r="A41" s="164" t="s">
        <v>161</v>
      </c>
      <c r="B41" s="165" t="s">
        <v>115</v>
      </c>
      <c r="C41" s="166">
        <v>36710</v>
      </c>
      <c r="D41" s="166">
        <v>16421.5</v>
      </c>
      <c r="E41" s="166">
        <f t="shared" si="2"/>
        <v>44.733042767638246</v>
      </c>
      <c r="F41" s="87"/>
      <c r="G41" s="7"/>
      <c r="H41" s="167"/>
      <c r="I41" s="167"/>
      <c r="J41" s="4"/>
    </row>
    <row r="42" spans="1:12" ht="38.25" customHeight="1">
      <c r="A42" s="164" t="s">
        <v>160</v>
      </c>
      <c r="B42" s="165" t="s">
        <v>117</v>
      </c>
      <c r="C42" s="166">
        <v>233186.3</v>
      </c>
      <c r="D42" s="166">
        <v>116465.4</v>
      </c>
      <c r="E42" s="166">
        <f t="shared" si="2"/>
        <v>49.945215477924734</v>
      </c>
      <c r="F42" s="87"/>
      <c r="G42" s="7"/>
      <c r="H42" s="167"/>
      <c r="I42" s="167"/>
      <c r="J42" s="4"/>
    </row>
    <row r="43" spans="1:12" ht="35.25" customHeight="1">
      <c r="A43" s="164" t="s">
        <v>118</v>
      </c>
      <c r="B43" s="165" t="s">
        <v>119</v>
      </c>
      <c r="C43" s="166">
        <v>1662756.7</v>
      </c>
      <c r="D43" s="166">
        <v>959344.4</v>
      </c>
      <c r="E43" s="166">
        <f t="shared" si="2"/>
        <v>57.696017703612327</v>
      </c>
      <c r="F43" s="87"/>
      <c r="G43" s="7"/>
      <c r="H43" s="167"/>
      <c r="I43" s="167"/>
      <c r="J43" s="35"/>
    </row>
    <row r="44" spans="1:12">
      <c r="A44" s="164" t="s">
        <v>120</v>
      </c>
      <c r="B44" s="165" t="s">
        <v>121</v>
      </c>
      <c r="C44" s="166">
        <v>78517.8</v>
      </c>
      <c r="D44" s="166">
        <v>29203.599999999999</v>
      </c>
      <c r="E44" s="166">
        <f t="shared" si="2"/>
        <v>37.193604507512944</v>
      </c>
      <c r="F44" s="87"/>
      <c r="G44" s="7"/>
      <c r="H44" s="167"/>
      <c r="I44" s="167"/>
      <c r="J44" s="4"/>
    </row>
    <row r="45" spans="1:12">
      <c r="A45" s="212" t="s">
        <v>158</v>
      </c>
      <c r="B45" s="226"/>
      <c r="C45" s="155">
        <f>C46+C56+C60+C65+C70+C72+C78+C81+C85+C89+C92</f>
        <v>3218922.1999999997</v>
      </c>
      <c r="D45" s="155">
        <f>D46+D56+D60+D65+D70+D72+D78+D81+D85+D89+D92</f>
        <v>1657635</v>
      </c>
      <c r="E45" s="238">
        <f>D45/C45*100</f>
        <v>51.496584788535749</v>
      </c>
      <c r="F45" s="87"/>
      <c r="G45" s="7"/>
      <c r="H45" s="167"/>
      <c r="I45" s="167"/>
      <c r="J45" s="4"/>
    </row>
    <row r="46" spans="1:12" s="11" customFormat="1">
      <c r="A46" s="156" t="s">
        <v>28</v>
      </c>
      <c r="B46" s="197" t="s">
        <v>29</v>
      </c>
      <c r="C46" s="155">
        <f>SUM(C47:C55)</f>
        <v>334050.5</v>
      </c>
      <c r="D46" s="155">
        <f>SUM(D47:D55)</f>
        <v>148672.5</v>
      </c>
      <c r="E46" s="155">
        <f>D46/C46*100</f>
        <v>44.505995351002319</v>
      </c>
      <c r="F46" s="87"/>
      <c r="G46" s="7"/>
      <c r="H46" s="174"/>
      <c r="I46" s="17"/>
      <c r="J46" s="45"/>
      <c r="K46" s="106"/>
      <c r="L46" s="17"/>
    </row>
    <row r="47" spans="1:12" s="11" customFormat="1" ht="31.5" hidden="1">
      <c r="A47" s="157" t="s">
        <v>30</v>
      </c>
      <c r="B47" s="159" t="s">
        <v>31</v>
      </c>
      <c r="C47" s="145">
        <v>0</v>
      </c>
      <c r="D47" s="202">
        <v>0</v>
      </c>
      <c r="E47" s="153">
        <v>0</v>
      </c>
      <c r="F47" s="87"/>
      <c r="G47" s="7"/>
      <c r="H47" s="174"/>
      <c r="I47" s="83"/>
      <c r="J47" s="17"/>
    </row>
    <row r="48" spans="1:12" s="11" customFormat="1" ht="33.75" customHeight="1">
      <c r="A48" s="157" t="s">
        <v>167</v>
      </c>
      <c r="B48" s="159" t="s">
        <v>31</v>
      </c>
      <c r="C48" s="145">
        <v>6969.9</v>
      </c>
      <c r="D48" s="145">
        <v>3724.4</v>
      </c>
      <c r="E48" s="153">
        <f>D48/C48*100</f>
        <v>53.435486879295254</v>
      </c>
      <c r="F48" s="87"/>
      <c r="G48" s="7"/>
      <c r="H48" s="174"/>
      <c r="I48" s="83"/>
      <c r="J48" s="17"/>
    </row>
    <row r="49" spans="1:12" s="11" customFormat="1" ht="31.5">
      <c r="A49" s="158" t="s">
        <v>32</v>
      </c>
      <c r="B49" s="159" t="s">
        <v>33</v>
      </c>
      <c r="C49" s="145">
        <v>1000</v>
      </c>
      <c r="D49" s="145">
        <v>147.4</v>
      </c>
      <c r="E49" s="153">
        <f>D49/C49*100</f>
        <v>14.74</v>
      </c>
      <c r="F49" s="87"/>
      <c r="G49" s="7"/>
      <c r="H49" s="174"/>
      <c r="I49" s="45"/>
      <c r="J49" s="45"/>
      <c r="K49" s="239"/>
    </row>
    <row r="50" spans="1:12" ht="31.5">
      <c r="A50" s="157" t="s">
        <v>34</v>
      </c>
      <c r="B50" s="161" t="s">
        <v>35</v>
      </c>
      <c r="C50" s="153">
        <v>203512.6</v>
      </c>
      <c r="D50" s="153">
        <v>96017.5</v>
      </c>
      <c r="E50" s="153">
        <f>D50/C50*100</f>
        <v>47.18012545660563</v>
      </c>
      <c r="F50" s="87"/>
      <c r="G50" s="7"/>
      <c r="H50" s="174"/>
      <c r="I50" s="18"/>
      <c r="J50" s="18"/>
    </row>
    <row r="51" spans="1:12" hidden="1">
      <c r="A51" s="160" t="s">
        <v>144</v>
      </c>
      <c r="B51" s="198" t="s">
        <v>145</v>
      </c>
      <c r="C51" s="153"/>
      <c r="D51" s="153"/>
      <c r="E51" s="153">
        <v>0</v>
      </c>
      <c r="F51" s="87"/>
      <c r="G51" s="7"/>
      <c r="H51" s="174"/>
    </row>
    <row r="52" spans="1:12" ht="35.25" customHeight="1">
      <c r="A52" s="157" t="s">
        <v>36</v>
      </c>
      <c r="B52" s="161" t="s">
        <v>37</v>
      </c>
      <c r="C52" s="153">
        <v>39940.5</v>
      </c>
      <c r="D52" s="153">
        <v>19276.5</v>
      </c>
      <c r="E52" s="153">
        <f>D52/C52*100</f>
        <v>48.26304127389492</v>
      </c>
      <c r="F52" s="87"/>
      <c r="G52" s="7"/>
      <c r="H52" s="174"/>
      <c r="I52" s="19"/>
      <c r="J52" s="19"/>
      <c r="K52" s="12"/>
    </row>
    <row r="53" spans="1:12" hidden="1">
      <c r="A53" s="157" t="s">
        <v>38</v>
      </c>
      <c r="B53" s="161" t="s">
        <v>39</v>
      </c>
      <c r="C53" s="153">
        <v>0</v>
      </c>
      <c r="D53" s="208">
        <v>0</v>
      </c>
      <c r="E53" s="153" t="s">
        <v>154</v>
      </c>
      <c r="F53" s="87"/>
      <c r="G53" s="7"/>
      <c r="H53" s="174"/>
      <c r="I53" s="19"/>
      <c r="J53" s="19"/>
      <c r="K53" s="12"/>
    </row>
    <row r="54" spans="1:12">
      <c r="A54" s="157" t="s">
        <v>40</v>
      </c>
      <c r="B54" s="161" t="s">
        <v>41</v>
      </c>
      <c r="C54" s="153">
        <v>800</v>
      </c>
      <c r="D54" s="153">
        <v>0</v>
      </c>
      <c r="E54" s="153">
        <f t="shared" ref="E54:E86" si="3">D54/C54*100</f>
        <v>0</v>
      </c>
      <c r="F54" s="87"/>
      <c r="G54" s="7"/>
      <c r="H54" s="174"/>
      <c r="I54" s="19"/>
      <c r="J54" s="19"/>
      <c r="K54" s="12"/>
    </row>
    <row r="55" spans="1:12">
      <c r="A55" s="157" t="s">
        <v>42</v>
      </c>
      <c r="B55" s="161" t="s">
        <v>43</v>
      </c>
      <c r="C55" s="153">
        <v>81827.5</v>
      </c>
      <c r="D55" s="153">
        <v>29506.7</v>
      </c>
      <c r="E55" s="153">
        <f t="shared" si="3"/>
        <v>36.059637652378477</v>
      </c>
      <c r="F55" s="87"/>
      <c r="G55" s="7"/>
      <c r="H55" s="174"/>
      <c r="I55" s="19"/>
      <c r="J55" s="19"/>
      <c r="K55" s="12"/>
    </row>
    <row r="56" spans="1:12" ht="31.5">
      <c r="A56" s="156" t="s">
        <v>44</v>
      </c>
      <c r="B56" s="197" t="s">
        <v>45</v>
      </c>
      <c r="C56" s="155">
        <f>SUM(C57:C58)+C59</f>
        <v>9937</v>
      </c>
      <c r="D56" s="155">
        <f>SUM(D57:D58)+D59</f>
        <v>2253.4</v>
      </c>
      <c r="E56" s="141">
        <f t="shared" si="3"/>
        <v>22.676864244741875</v>
      </c>
      <c r="F56" s="87"/>
      <c r="G56" s="7"/>
      <c r="H56" s="174"/>
      <c r="I56" s="19"/>
      <c r="J56" s="19"/>
      <c r="K56" s="12"/>
      <c r="L56" s="18"/>
    </row>
    <row r="57" spans="1:12" ht="34.5" customHeight="1">
      <c r="A57" s="157" t="s">
        <v>46</v>
      </c>
      <c r="B57" s="161" t="s">
        <v>47</v>
      </c>
      <c r="C57" s="153">
        <v>239.4</v>
      </c>
      <c r="D57" s="153">
        <v>146.9</v>
      </c>
      <c r="E57" s="153">
        <f t="shared" si="3"/>
        <v>61.361737677527152</v>
      </c>
      <c r="F57" s="87"/>
      <c r="I57" s="7"/>
      <c r="J57" s="7"/>
    </row>
    <row r="58" spans="1:12" s="184" customFormat="1" ht="20.25">
      <c r="A58" s="157" t="s">
        <v>48</v>
      </c>
      <c r="B58" s="161" t="s">
        <v>49</v>
      </c>
      <c r="C58" s="153">
        <v>6927.5</v>
      </c>
      <c r="D58" s="153">
        <v>390.8</v>
      </c>
      <c r="E58" s="153">
        <f t="shared" si="3"/>
        <v>5.641284734752797</v>
      </c>
      <c r="F58" s="87"/>
      <c r="H58" s="185"/>
      <c r="I58" s="186"/>
      <c r="J58" s="187"/>
    </row>
    <row r="59" spans="1:12" s="184" customFormat="1" ht="31.5">
      <c r="A59" s="162" t="s">
        <v>50</v>
      </c>
      <c r="B59" s="161" t="s">
        <v>51</v>
      </c>
      <c r="C59" s="153">
        <v>2770.1</v>
      </c>
      <c r="D59" s="153">
        <v>1715.7</v>
      </c>
      <c r="E59" s="153">
        <f t="shared" si="3"/>
        <v>61.936392188007659</v>
      </c>
      <c r="F59" s="87"/>
      <c r="H59" s="185"/>
      <c r="I59" s="186"/>
      <c r="J59" s="187"/>
    </row>
    <row r="60" spans="1:12">
      <c r="A60" s="163" t="s">
        <v>52</v>
      </c>
      <c r="B60" s="197" t="s">
        <v>53</v>
      </c>
      <c r="C60" s="155">
        <f>SUM(C61:C64)</f>
        <v>104948</v>
      </c>
      <c r="D60" s="155">
        <f>SUM(D61:D64)</f>
        <v>36102</v>
      </c>
      <c r="E60" s="155">
        <f t="shared" si="3"/>
        <v>34.399893280481763</v>
      </c>
      <c r="F60" s="87"/>
    </row>
    <row r="61" spans="1:12">
      <c r="A61" s="160" t="s">
        <v>54</v>
      </c>
      <c r="B61" s="161" t="s">
        <v>55</v>
      </c>
      <c r="C61" s="153">
        <v>2753.4</v>
      </c>
      <c r="D61" s="153">
        <v>1839.1</v>
      </c>
      <c r="E61" s="153">
        <f t="shared" si="3"/>
        <v>66.793782232875714</v>
      </c>
      <c r="F61" s="87"/>
      <c r="I61" s="12"/>
    </row>
    <row r="62" spans="1:12">
      <c r="A62" s="160" t="s">
        <v>56</v>
      </c>
      <c r="B62" s="161" t="s">
        <v>57</v>
      </c>
      <c r="C62" s="153">
        <v>50298.1</v>
      </c>
      <c r="D62" s="153">
        <v>23686.400000000001</v>
      </c>
      <c r="E62" s="153">
        <f t="shared" si="3"/>
        <v>47.092037273773762</v>
      </c>
      <c r="F62" s="87"/>
      <c r="H62" s="6"/>
      <c r="I62" s="7"/>
    </row>
    <row r="63" spans="1:12">
      <c r="A63" s="160" t="s">
        <v>58</v>
      </c>
      <c r="B63" s="161" t="s">
        <v>59</v>
      </c>
      <c r="C63" s="153">
        <v>13009.9</v>
      </c>
      <c r="D63" s="153">
        <v>5219.6000000000004</v>
      </c>
      <c r="E63" s="153">
        <f t="shared" si="3"/>
        <v>40.120216143091035</v>
      </c>
      <c r="F63" s="87"/>
    </row>
    <row r="64" spans="1:12">
      <c r="A64" s="160" t="s">
        <v>60</v>
      </c>
      <c r="B64" s="161" t="s">
        <v>61</v>
      </c>
      <c r="C64" s="153">
        <v>38886.6</v>
      </c>
      <c r="D64" s="153">
        <v>5356.9</v>
      </c>
      <c r="E64" s="153">
        <f t="shared" si="3"/>
        <v>13.775696512423302</v>
      </c>
      <c r="F64" s="87"/>
    </row>
    <row r="65" spans="1:18">
      <c r="A65" s="156" t="s">
        <v>62</v>
      </c>
      <c r="B65" s="197" t="s">
        <v>63</v>
      </c>
      <c r="C65" s="155">
        <f>SUM(C66:C69)</f>
        <v>448621.89999999997</v>
      </c>
      <c r="D65" s="155">
        <f>SUM(D66:D69)</f>
        <v>172977.1</v>
      </c>
      <c r="E65" s="155">
        <f t="shared" si="3"/>
        <v>38.557435559877931</v>
      </c>
      <c r="F65" s="87"/>
    </row>
    <row r="66" spans="1:18">
      <c r="A66" s="157" t="s">
        <v>64</v>
      </c>
      <c r="B66" s="161" t="s">
        <v>65</v>
      </c>
      <c r="C66" s="153">
        <v>198041.8</v>
      </c>
      <c r="D66" s="153">
        <v>83099.5</v>
      </c>
      <c r="E66" s="153">
        <f t="shared" si="3"/>
        <v>41.960586098490325</v>
      </c>
      <c r="F66" s="87"/>
    </row>
    <row r="67" spans="1:18">
      <c r="A67" s="157" t="s">
        <v>66</v>
      </c>
      <c r="B67" s="161" t="s">
        <v>67</v>
      </c>
      <c r="C67" s="153">
        <v>6063.1</v>
      </c>
      <c r="D67" s="153">
        <v>1690.4</v>
      </c>
      <c r="E67" s="153">
        <f t="shared" si="3"/>
        <v>27.880127327604693</v>
      </c>
      <c r="F67" s="87"/>
    </row>
    <row r="68" spans="1:18">
      <c r="A68" s="157" t="s">
        <v>68</v>
      </c>
      <c r="B68" s="161" t="s">
        <v>69</v>
      </c>
      <c r="C68" s="153">
        <v>205790.4</v>
      </c>
      <c r="D68" s="153">
        <v>70042.600000000006</v>
      </c>
      <c r="E68" s="153">
        <f t="shared" si="3"/>
        <v>34.035892830763729</v>
      </c>
      <c r="F68" s="87"/>
    </row>
    <row r="69" spans="1:18" ht="31.5">
      <c r="A69" s="157" t="s">
        <v>70</v>
      </c>
      <c r="B69" s="161" t="s">
        <v>71</v>
      </c>
      <c r="C69" s="153">
        <v>38726.6</v>
      </c>
      <c r="D69" s="153">
        <v>18144.599999999999</v>
      </c>
      <c r="E69" s="153">
        <f t="shared" si="3"/>
        <v>46.853067400701327</v>
      </c>
      <c r="F69" s="87"/>
    </row>
    <row r="70" spans="1:18" hidden="1">
      <c r="A70" s="150" t="s">
        <v>137</v>
      </c>
      <c r="B70" s="213" t="s">
        <v>139</v>
      </c>
      <c r="C70" s="141">
        <f>C71</f>
        <v>0</v>
      </c>
      <c r="D70" s="141">
        <f>D71</f>
        <v>0</v>
      </c>
      <c r="E70" s="155" t="e">
        <f t="shared" si="3"/>
        <v>#DIV/0!</v>
      </c>
      <c r="F70" s="87"/>
    </row>
    <row r="71" spans="1:18" hidden="1">
      <c r="A71" s="157" t="s">
        <v>138</v>
      </c>
      <c r="B71" s="161" t="s">
        <v>140</v>
      </c>
      <c r="C71" s="153">
        <v>0</v>
      </c>
      <c r="D71" s="153">
        <v>0</v>
      </c>
      <c r="E71" s="153" t="e">
        <f t="shared" si="3"/>
        <v>#DIV/0!</v>
      </c>
      <c r="F71" s="87"/>
    </row>
    <row r="72" spans="1:18">
      <c r="A72" s="163" t="s">
        <v>72</v>
      </c>
      <c r="B72" s="197" t="s">
        <v>73</v>
      </c>
      <c r="C72" s="155">
        <f>C73+C74+C76+C77+C75</f>
        <v>1719963.9000000001</v>
      </c>
      <c r="D72" s="155">
        <f>D73+D74+D76+D77+D75</f>
        <v>1001457.2</v>
      </c>
      <c r="E72" s="155">
        <f t="shared" si="3"/>
        <v>58.22547787194835</v>
      </c>
      <c r="F72" s="87"/>
    </row>
    <row r="73" spans="1:18">
      <c r="A73" s="157" t="s">
        <v>74</v>
      </c>
      <c r="B73" s="161" t="s">
        <v>75</v>
      </c>
      <c r="C73" s="153">
        <v>609311.4</v>
      </c>
      <c r="D73" s="153">
        <v>333090.09999999998</v>
      </c>
      <c r="E73" s="153">
        <f t="shared" si="3"/>
        <v>54.666645002867163</v>
      </c>
      <c r="F73" s="87"/>
    </row>
    <row r="74" spans="1:18">
      <c r="A74" s="157" t="s">
        <v>76</v>
      </c>
      <c r="B74" s="161" t="s">
        <v>77</v>
      </c>
      <c r="C74" s="153">
        <v>866492.6</v>
      </c>
      <c r="D74" s="153">
        <v>513773</v>
      </c>
      <c r="E74" s="153">
        <f t="shared" si="3"/>
        <v>59.293408853116581</v>
      </c>
      <c r="F74" s="87"/>
    </row>
    <row r="75" spans="1:18">
      <c r="A75" s="157" t="s">
        <v>152</v>
      </c>
      <c r="B75" s="161" t="s">
        <v>151</v>
      </c>
      <c r="C75" s="153">
        <v>147559.29999999999</v>
      </c>
      <c r="D75" s="153">
        <v>103739.9</v>
      </c>
      <c r="E75" s="153">
        <f t="shared" si="3"/>
        <v>70.303871053874616</v>
      </c>
      <c r="F75" s="87"/>
    </row>
    <row r="76" spans="1:18">
      <c r="A76" s="157" t="s">
        <v>78</v>
      </c>
      <c r="B76" s="161" t="s">
        <v>79</v>
      </c>
      <c r="C76" s="153">
        <v>11786.8</v>
      </c>
      <c r="D76" s="153">
        <v>6257.7</v>
      </c>
      <c r="E76" s="153">
        <f t="shared" si="3"/>
        <v>53.090745579801137</v>
      </c>
      <c r="F76" s="87"/>
    </row>
    <row r="77" spans="1:18" s="2" customFormat="1">
      <c r="A77" s="157" t="s">
        <v>80</v>
      </c>
      <c r="B77" s="161" t="s">
        <v>81</v>
      </c>
      <c r="C77" s="153">
        <v>84813.8</v>
      </c>
      <c r="D77" s="153">
        <v>44596.5</v>
      </c>
      <c r="E77" s="153">
        <f t="shared" si="3"/>
        <v>52.581655343823762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>
      <c r="A78" s="156" t="s">
        <v>82</v>
      </c>
      <c r="B78" s="197" t="s">
        <v>83</v>
      </c>
      <c r="C78" s="155">
        <f>SUM(C79:C80)</f>
        <v>245367.59999999998</v>
      </c>
      <c r="D78" s="155">
        <f>SUM(D79:D80)</f>
        <v>123225.60000000001</v>
      </c>
      <c r="E78" s="155">
        <f t="shared" si="3"/>
        <v>50.22081154969117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7" t="s">
        <v>84</v>
      </c>
      <c r="B79" s="161" t="s">
        <v>85</v>
      </c>
      <c r="C79" s="153">
        <v>183879.8</v>
      </c>
      <c r="D79" s="153">
        <v>92203.3</v>
      </c>
      <c r="E79" s="153">
        <f t="shared" si="3"/>
        <v>50.143245750756748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 ht="18" customHeight="1">
      <c r="A80" s="157" t="s">
        <v>86</v>
      </c>
      <c r="B80" s="161" t="s">
        <v>87</v>
      </c>
      <c r="C80" s="153">
        <v>61487.8</v>
      </c>
      <c r="D80" s="153">
        <v>31022.3</v>
      </c>
      <c r="E80" s="153">
        <f t="shared" si="3"/>
        <v>50.452772745162456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56" t="s">
        <v>88</v>
      </c>
      <c r="B81" s="197" t="s">
        <v>89</v>
      </c>
      <c r="C81" s="155">
        <f>SUM(C82:C84)</f>
        <v>51984.9</v>
      </c>
      <c r="D81" s="155">
        <f>SUM(D82:D84)</f>
        <v>34227.5</v>
      </c>
      <c r="E81" s="155">
        <f t="shared" si="3"/>
        <v>65.841234666220387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90</v>
      </c>
      <c r="B82" s="161" t="s">
        <v>91</v>
      </c>
      <c r="C82" s="153">
        <v>10773</v>
      </c>
      <c r="D82" s="153">
        <v>5292.3</v>
      </c>
      <c r="E82" s="153">
        <f t="shared" si="3"/>
        <v>49.125591757170703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7" t="s">
        <v>92</v>
      </c>
      <c r="B83" s="161" t="s">
        <v>93</v>
      </c>
      <c r="C83" s="153">
        <v>12447.2</v>
      </c>
      <c r="D83" s="153">
        <v>5361.1</v>
      </c>
      <c r="E83" s="153">
        <f t="shared" si="3"/>
        <v>43.070730766758793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57" t="s">
        <v>94</v>
      </c>
      <c r="B84" s="161" t="s">
        <v>95</v>
      </c>
      <c r="C84" s="153">
        <v>28764.7</v>
      </c>
      <c r="D84" s="153">
        <v>23574.1</v>
      </c>
      <c r="E84" s="153">
        <f t="shared" si="3"/>
        <v>81.954965634962292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>
      <c r="A85" s="156" t="s">
        <v>96</v>
      </c>
      <c r="B85" s="197" t="s">
        <v>97</v>
      </c>
      <c r="C85" s="155">
        <f>SUM(C86:C88)</f>
        <v>233186.3</v>
      </c>
      <c r="D85" s="155">
        <f>SUM(D86:D88)</f>
        <v>116465.5</v>
      </c>
      <c r="E85" s="155">
        <f t="shared" si="3"/>
        <v>49.945258362090748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>
      <c r="A86" s="162" t="s">
        <v>98</v>
      </c>
      <c r="B86" s="161" t="s">
        <v>99</v>
      </c>
      <c r="C86" s="153">
        <v>219579.8</v>
      </c>
      <c r="D86" s="153">
        <v>109410.5</v>
      </c>
      <c r="E86" s="153">
        <f t="shared" si="3"/>
        <v>49.827215436028268</v>
      </c>
      <c r="F86" s="87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 hidden="1">
      <c r="A87" s="162" t="s">
        <v>143</v>
      </c>
      <c r="B87" s="198" t="s">
        <v>142</v>
      </c>
      <c r="C87" s="153"/>
      <c r="D87" s="153"/>
      <c r="E87" s="155">
        <v>0</v>
      </c>
      <c r="F87" s="87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" customFormat="1" ht="18" customHeight="1">
      <c r="A88" s="162" t="s">
        <v>100</v>
      </c>
      <c r="B88" s="161" t="s">
        <v>101</v>
      </c>
      <c r="C88" s="153">
        <v>13606.5</v>
      </c>
      <c r="D88" s="153">
        <v>7055</v>
      </c>
      <c r="E88" s="153">
        <f t="shared" ref="E88:E93" si="4">D88/C88*100</f>
        <v>51.850218645500313</v>
      </c>
      <c r="F88" s="87"/>
      <c r="G88" s="3"/>
      <c r="H88" s="22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03" customFormat="1">
      <c r="A89" s="150" t="s">
        <v>162</v>
      </c>
      <c r="B89" s="197" t="s">
        <v>163</v>
      </c>
      <c r="C89" s="155">
        <f>C90+C91</f>
        <v>8122.4</v>
      </c>
      <c r="D89" s="155">
        <f t="shared" ref="D89" si="5">D90+D91</f>
        <v>3200</v>
      </c>
      <c r="E89" s="155">
        <f t="shared" si="4"/>
        <v>39.397222495814049</v>
      </c>
      <c r="F89" s="87"/>
      <c r="G89" s="11"/>
      <c r="H89" s="33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s="2" customFormat="1">
      <c r="A90" s="162" t="s">
        <v>165</v>
      </c>
      <c r="B90" s="161" t="s">
        <v>164</v>
      </c>
      <c r="C90" s="153">
        <v>8122.4</v>
      </c>
      <c r="D90" s="153">
        <v>3200</v>
      </c>
      <c r="E90" s="153">
        <f t="shared" si="4"/>
        <v>39.397222495814049</v>
      </c>
      <c r="F90" s="87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 hidden="1">
      <c r="A91" s="162" t="s">
        <v>165</v>
      </c>
      <c r="B91" s="161" t="s">
        <v>164</v>
      </c>
      <c r="C91" s="153">
        <v>0</v>
      </c>
      <c r="D91" s="153">
        <v>0</v>
      </c>
      <c r="E91" s="153" t="e">
        <f t="shared" si="4"/>
        <v>#DIV/0!</v>
      </c>
      <c r="F91" s="87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t="31.5">
      <c r="A92" s="156" t="s">
        <v>102</v>
      </c>
      <c r="B92" s="197" t="s">
        <v>103</v>
      </c>
      <c r="C92" s="155">
        <f>C93</f>
        <v>62739.7</v>
      </c>
      <c r="D92" s="155">
        <f>D93</f>
        <v>19054.2</v>
      </c>
      <c r="E92" s="155">
        <f t="shared" si="4"/>
        <v>30.370244040057575</v>
      </c>
      <c r="F92" s="87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162" t="s">
        <v>104</v>
      </c>
      <c r="B93" s="161" t="s">
        <v>105</v>
      </c>
      <c r="C93" s="153">
        <v>62739.7</v>
      </c>
      <c r="D93" s="153">
        <v>19054.2</v>
      </c>
      <c r="E93" s="153">
        <f t="shared" si="4"/>
        <v>30.370244040057575</v>
      </c>
      <c r="F93" s="87"/>
      <c r="G93" s="206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31.5">
      <c r="A94" s="171" t="s">
        <v>122</v>
      </c>
      <c r="B94" s="172" t="s">
        <v>123</v>
      </c>
      <c r="C94" s="173">
        <f>C95+C98+C103</f>
        <v>182665.5</v>
      </c>
      <c r="D94" s="173">
        <f>D95+D98+D102+D103</f>
        <v>85856.3</v>
      </c>
      <c r="E94" s="173" t="s">
        <v>124</v>
      </c>
      <c r="F94" s="87"/>
      <c r="G94" s="240"/>
      <c r="H94" s="22"/>
      <c r="I94" s="19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171" t="s">
        <v>125</v>
      </c>
      <c r="B95" s="172" t="s">
        <v>126</v>
      </c>
      <c r="C95" s="173">
        <f>C96-(-C97)+C102</f>
        <v>123850.79999999999</v>
      </c>
      <c r="D95" s="173">
        <f>D96-(-D97)</f>
        <v>-190517</v>
      </c>
      <c r="E95" s="173" t="s">
        <v>124</v>
      </c>
      <c r="F95" s="87"/>
      <c r="G95" s="3"/>
      <c r="H95" s="22"/>
      <c r="I95" s="19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 ht="31.5">
      <c r="A96" s="175" t="s">
        <v>127</v>
      </c>
      <c r="B96" s="176" t="s">
        <v>126</v>
      </c>
      <c r="C96" s="177">
        <v>394367.8</v>
      </c>
      <c r="D96" s="177">
        <v>80000</v>
      </c>
      <c r="E96" s="153">
        <f>D96/C96*100</f>
        <v>20.285631839110597</v>
      </c>
      <c r="F96" s="87"/>
      <c r="G96" s="3"/>
      <c r="H96" s="22"/>
      <c r="I96" s="19"/>
      <c r="J96" s="3"/>
      <c r="K96" s="3"/>
      <c r="L96" s="3"/>
      <c r="M96" s="3"/>
      <c r="N96" s="3"/>
      <c r="O96" s="3"/>
      <c r="P96" s="3"/>
      <c r="Q96" s="3"/>
      <c r="R96" s="3"/>
    </row>
    <row r="97" spans="1:18" s="2" customFormat="1" ht="31.5">
      <c r="A97" s="175" t="s">
        <v>128</v>
      </c>
      <c r="B97" s="176" t="s">
        <v>126</v>
      </c>
      <c r="C97" s="177">
        <v>-270517</v>
      </c>
      <c r="D97" s="177">
        <v>-270517</v>
      </c>
      <c r="E97" s="153">
        <f>D97/C97*100</f>
        <v>100</v>
      </c>
      <c r="F97" s="87"/>
      <c r="G97" s="3"/>
      <c r="H97" s="35"/>
      <c r="I97" s="18"/>
      <c r="J97" s="7"/>
      <c r="K97" s="3"/>
      <c r="L97" s="3"/>
      <c r="M97" s="3"/>
      <c r="N97" s="3"/>
      <c r="O97" s="3"/>
      <c r="P97" s="3"/>
      <c r="Q97" s="3"/>
      <c r="R97" s="3"/>
    </row>
    <row r="98" spans="1:18" s="2" customFormat="1" ht="31.5">
      <c r="A98" s="171" t="s">
        <v>129</v>
      </c>
      <c r="B98" s="172" t="s">
        <v>130</v>
      </c>
      <c r="C98" s="173">
        <f>C99+C100</f>
        <v>0</v>
      </c>
      <c r="D98" s="173">
        <f>D99+D100</f>
        <v>108114</v>
      </c>
      <c r="E98" s="173" t="s">
        <v>124</v>
      </c>
      <c r="F98" s="87"/>
      <c r="G98" s="3"/>
      <c r="H98" s="35"/>
      <c r="I98" s="35"/>
      <c r="J98" s="7"/>
      <c r="K98" s="3"/>
      <c r="L98" s="3"/>
      <c r="M98" s="3"/>
      <c r="N98" s="3"/>
      <c r="O98" s="3"/>
      <c r="P98" s="3"/>
      <c r="Q98" s="3"/>
      <c r="R98" s="3"/>
    </row>
    <row r="99" spans="1:18" s="2" customFormat="1" ht="47.25">
      <c r="A99" s="175" t="s">
        <v>131</v>
      </c>
      <c r="B99" s="176" t="s">
        <v>130</v>
      </c>
      <c r="C99" s="177">
        <v>120000</v>
      </c>
      <c r="D99" s="177">
        <v>108114</v>
      </c>
      <c r="E99" s="153">
        <f>D99/C99*100</f>
        <v>90.094999999999999</v>
      </c>
      <c r="F99" s="87"/>
      <c r="G99" s="3"/>
      <c r="H99" s="35"/>
      <c r="I99" s="35"/>
      <c r="J99" s="7"/>
      <c r="K99" s="3"/>
      <c r="L99" s="3"/>
      <c r="M99" s="3"/>
      <c r="N99" s="3"/>
      <c r="O99" s="3"/>
      <c r="P99" s="3"/>
      <c r="Q99" s="3"/>
      <c r="R99" s="3"/>
    </row>
    <row r="100" spans="1:18" s="2" customFormat="1" ht="47.25">
      <c r="A100" s="175" t="s">
        <v>132</v>
      </c>
      <c r="B100" s="176" t="s">
        <v>130</v>
      </c>
      <c r="C100" s="177">
        <v>-120000</v>
      </c>
      <c r="D100" s="177">
        <v>0</v>
      </c>
      <c r="E100" s="153">
        <f>D100/C100*100</f>
        <v>0</v>
      </c>
      <c r="F100" s="87"/>
      <c r="G100" s="206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2" customFormat="1" ht="31.5" hidden="1">
      <c r="A101" s="171" t="s">
        <v>133</v>
      </c>
      <c r="B101" s="172" t="s">
        <v>134</v>
      </c>
      <c r="C101" s="173"/>
      <c r="D101" s="173"/>
      <c r="E101" s="173" t="s">
        <v>124</v>
      </c>
      <c r="F101" s="87"/>
      <c r="G101" s="205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 ht="31.5">
      <c r="A102" s="171" t="s">
        <v>133</v>
      </c>
      <c r="B102" s="172" t="s">
        <v>134</v>
      </c>
      <c r="C102" s="173">
        <v>0</v>
      </c>
      <c r="D102" s="173">
        <v>177047</v>
      </c>
      <c r="E102" s="173" t="s">
        <v>124</v>
      </c>
      <c r="F102" s="87"/>
      <c r="G102" s="240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 ht="31.5">
      <c r="A103" s="171" t="s">
        <v>135</v>
      </c>
      <c r="B103" s="172" t="s">
        <v>136</v>
      </c>
      <c r="C103" s="173">
        <v>58814.7</v>
      </c>
      <c r="D103" s="173">
        <v>-8787.7000000000007</v>
      </c>
      <c r="E103" s="173" t="s">
        <v>124</v>
      </c>
      <c r="F103" s="87"/>
      <c r="G103" s="240"/>
      <c r="H103" s="35"/>
      <c r="I103" s="35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>
      <c r="A104" s="178"/>
      <c r="B104" s="179"/>
      <c r="C104" s="180"/>
      <c r="D104" s="180"/>
      <c r="E104" s="180"/>
      <c r="F104" s="87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 ht="20.25">
      <c r="A105" s="196" t="s">
        <v>182</v>
      </c>
      <c r="B105" s="182"/>
      <c r="C105" s="200"/>
      <c r="D105" s="200"/>
      <c r="E105" s="184" t="s">
        <v>183</v>
      </c>
      <c r="F105" s="184"/>
      <c r="G105" s="3"/>
      <c r="H105" s="4"/>
      <c r="I105" s="18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 ht="20.25">
      <c r="A106" s="188"/>
      <c r="B106" s="182"/>
      <c r="C106" s="183"/>
      <c r="D106" s="183"/>
      <c r="E106" s="184"/>
      <c r="F106" s="184"/>
      <c r="G106" s="3"/>
      <c r="H106" s="35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195" t="s">
        <v>179</v>
      </c>
      <c r="B107" s="179"/>
      <c r="C107" s="180"/>
      <c r="D107" s="180"/>
      <c r="E107" s="181"/>
      <c r="F107" s="181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195" t="s">
        <v>181</v>
      </c>
      <c r="B108" s="179"/>
      <c r="C108" s="180"/>
      <c r="D108" s="180"/>
      <c r="E108" s="181"/>
      <c r="F108" s="181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86"/>
      <c r="D291" s="86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86"/>
      <c r="D292" s="86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86"/>
      <c r="D293" s="86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86"/>
      <c r="D294" s="86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86"/>
      <c r="D295" s="86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86"/>
      <c r="D296" s="86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86"/>
      <c r="D297" s="86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86"/>
      <c r="D298" s="86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86"/>
      <c r="D299" s="86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91"/>
      <c r="D300" s="91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91"/>
      <c r="D369" s="91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91"/>
      <c r="D370" s="91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91"/>
      <c r="D371" s="91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91"/>
      <c r="D372" s="91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91"/>
      <c r="D373" s="91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91"/>
      <c r="D374" s="91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91"/>
      <c r="D375" s="91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91"/>
      <c r="D376" s="91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" customFormat="1">
      <c r="A377" s="37"/>
      <c r="B377" s="1"/>
      <c r="C377" s="91"/>
      <c r="D377" s="91"/>
      <c r="E377" s="86"/>
      <c r="F377" s="86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" customFormat="1">
      <c r="A378" s="37"/>
      <c r="B378" s="1"/>
      <c r="C378" s="91"/>
      <c r="D378" s="91"/>
      <c r="E378" s="86"/>
      <c r="F378" s="86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" customFormat="1">
      <c r="A379" s="37"/>
      <c r="B379" s="1"/>
      <c r="C379" s="91"/>
      <c r="D379" s="91"/>
      <c r="E379" s="86"/>
      <c r="F379" s="86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" customFormat="1">
      <c r="A380" s="37"/>
      <c r="B380" s="1"/>
      <c r="C380" s="91"/>
      <c r="D380" s="91"/>
      <c r="E380" s="86"/>
      <c r="F380" s="86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" customFormat="1">
      <c r="A381" s="37"/>
      <c r="B381" s="1"/>
      <c r="C381" s="91"/>
      <c r="D381" s="91"/>
      <c r="E381" s="86"/>
      <c r="F381" s="86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" customFormat="1">
      <c r="A382" s="37"/>
      <c r="B382" s="1"/>
      <c r="C382" s="91"/>
      <c r="D382" s="91"/>
      <c r="E382" s="86"/>
      <c r="F382" s="86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" customFormat="1">
      <c r="A383" s="37"/>
      <c r="B383" s="1"/>
      <c r="C383" s="91"/>
      <c r="D383" s="91"/>
      <c r="E383" s="86"/>
      <c r="F383" s="86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" customFormat="1">
      <c r="A384" s="37"/>
      <c r="B384" s="1"/>
      <c r="C384" s="91"/>
      <c r="D384" s="91"/>
      <c r="E384" s="86"/>
      <c r="F384" s="86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2" customFormat="1">
      <c r="A385" s="37"/>
      <c r="B385" s="1"/>
      <c r="C385" s="91"/>
      <c r="D385" s="91"/>
      <c r="E385" s="86"/>
      <c r="F385" s="86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</row>
  </sheetData>
  <customSheetViews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61" fitToHeight="2" orientation="portrait" blackAndWhite="1" r:id="rId4"/>
  <headerFooter alignWithMargins="0"/>
  <rowBreaks count="1" manualBreakCount="1">
    <brk id="5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1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3"/>
    </customSheetView>
    <customSheetView guid="{5C54602A-724E-45A9-8F60-2E1A10275DB0}">
      <pageMargins left="0.7" right="0.7" top="0.75" bottom="0.75" header="0.3" footer="0.3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7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25" customWidth="1"/>
  </cols>
  <sheetData>
    <row r="1" spans="1:5">
      <c r="A1" s="215" t="s">
        <v>178</v>
      </c>
      <c r="B1" s="214"/>
      <c r="C1" s="214"/>
      <c r="D1" s="214"/>
      <c r="E1" s="216"/>
    </row>
    <row r="2" spans="1:5" ht="12.75">
      <c r="A2"/>
      <c r="B2"/>
      <c r="C2"/>
      <c r="D2"/>
      <c r="E2" s="217"/>
    </row>
    <row r="3" spans="1:5">
      <c r="B3" s="209"/>
      <c r="C3" s="193"/>
      <c r="D3" s="193"/>
      <c r="E3" s="218"/>
    </row>
    <row r="4" spans="1:5">
      <c r="A4" s="135"/>
      <c r="B4" s="136"/>
      <c r="C4" s="137"/>
      <c r="D4" s="137"/>
      <c r="E4" s="219" t="s">
        <v>0</v>
      </c>
    </row>
    <row r="5" spans="1:5" ht="47.25">
      <c r="A5" s="211" t="s">
        <v>1</v>
      </c>
      <c r="B5" s="211" t="s">
        <v>2</v>
      </c>
      <c r="C5" s="210" t="s">
        <v>175</v>
      </c>
      <c r="D5" s="210" t="s">
        <v>176</v>
      </c>
      <c r="E5" s="220" t="s">
        <v>172</v>
      </c>
    </row>
    <row r="6" spans="1:5" ht="12.75">
      <c r="A6"/>
      <c r="B6"/>
      <c r="C6"/>
      <c r="D6"/>
      <c r="E6" s="217"/>
    </row>
    <row r="7" spans="1:5">
      <c r="A7" s="138">
        <v>1</v>
      </c>
      <c r="B7" s="139">
        <v>2</v>
      </c>
      <c r="C7" s="138">
        <v>3</v>
      </c>
      <c r="D7" s="138">
        <v>4</v>
      </c>
      <c r="E7" s="221">
        <v>5</v>
      </c>
    </row>
    <row r="8" spans="1:5">
      <c r="A8" s="140" t="s">
        <v>5</v>
      </c>
      <c r="B8" s="149"/>
      <c r="C8" s="141">
        <f>C9+C23</f>
        <v>3024441.4</v>
      </c>
      <c r="D8" s="141">
        <f>D9+D23</f>
        <v>1571778.6999999997</v>
      </c>
      <c r="E8" s="222">
        <f>D8-C8</f>
        <v>-1452662.7000000002</v>
      </c>
    </row>
    <row r="9" spans="1:5">
      <c r="A9" s="192" t="s">
        <v>6</v>
      </c>
      <c r="B9" s="142">
        <v>10000000</v>
      </c>
      <c r="C9" s="141">
        <f>C10+C11+C12+C13+C14+C15+C16+C17+C18+C19+C20+C21+C22</f>
        <v>1377823.8</v>
      </c>
      <c r="D9" s="141">
        <f>D10+D11+D12+D13+D14+D15+D16+D17+D18+D19+D20+D21+D22</f>
        <v>641198.39999999991</v>
      </c>
      <c r="E9" s="222">
        <f t="shared" ref="E9:E72" si="0">D9-C9</f>
        <v>-736625.40000000014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 (2)'!D10</f>
        <v>379557.4</v>
      </c>
      <c r="E10" s="223">
        <f t="shared" si="0"/>
        <v>-351168.1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 (2)'!D11</f>
        <v>841.4</v>
      </c>
      <c r="E11" s="223">
        <f t="shared" si="0"/>
        <v>-965.69999999999993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 (2)'!D12</f>
        <v>70568</v>
      </c>
      <c r="E12" s="223">
        <f t="shared" si="0"/>
        <v>-134174.29999999999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 (2)'!D13</f>
        <v>5780.6</v>
      </c>
      <c r="E13" s="223">
        <f t="shared" si="0"/>
        <v>-33602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 (2)'!D14</f>
        <v>4279.1000000000004</v>
      </c>
      <c r="E14" s="223">
        <f t="shared" si="0"/>
        <v>-4858.7999999999993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 (2)'!D15</f>
        <v>0</v>
      </c>
      <c r="E15" s="223">
        <f t="shared" si="0"/>
        <v>-0.2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 (2)'!D16</f>
        <v>100651.5</v>
      </c>
      <c r="E16" s="223">
        <f t="shared" si="0"/>
        <v>-183071.5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 (2)'!D17</f>
        <v>7291.1</v>
      </c>
      <c r="E17" s="223">
        <f t="shared" si="0"/>
        <v>3807.5000000000005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 (2)'!D18</f>
        <v>1013.7</v>
      </c>
      <c r="E18" s="223">
        <f t="shared" si="0"/>
        <v>-1771.3999999999999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 (2)'!D19</f>
        <v>27799.7</v>
      </c>
      <c r="E19" s="223">
        <f t="shared" si="0"/>
        <v>-15717.7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 (2)'!D20</f>
        <v>43285</v>
      </c>
      <c r="E20" s="223">
        <f t="shared" si="0"/>
        <v>-12542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 (2)'!D21</f>
        <v>130.9</v>
      </c>
      <c r="E21" s="223">
        <f t="shared" si="0"/>
        <v>-2561.1999999999998</v>
      </c>
    </row>
    <row r="22" spans="1:5" ht="63">
      <c r="A22" s="148" t="s">
        <v>149</v>
      </c>
      <c r="B22" s="144">
        <v>11800000</v>
      </c>
      <c r="C22" s="145">
        <v>0</v>
      </c>
      <c r="D22" s="145">
        <f>'с развёрнутыми доходами (2)'!D22</f>
        <v>0</v>
      </c>
      <c r="E22" s="223">
        <f t="shared" si="0"/>
        <v>0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930580.29999999993</v>
      </c>
      <c r="E23" s="222">
        <f t="shared" si="0"/>
        <v>-716037.29999999993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933177.7</v>
      </c>
      <c r="E24" s="222">
        <f t="shared" si="0"/>
        <v>-715943.8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 (2)'!D25</f>
        <v>41740.6</v>
      </c>
      <c r="E25" s="223">
        <f t="shared" si="0"/>
        <v>171.69999999999709</v>
      </c>
    </row>
    <row r="26" spans="1:5">
      <c r="A26" s="151" t="s">
        <v>171</v>
      </c>
      <c r="B26" s="152">
        <v>2021000</v>
      </c>
      <c r="C26" s="145">
        <v>0</v>
      </c>
      <c r="D26" s="145">
        <f>'с развёрнутыми доходами (2)'!D26</f>
        <v>0</v>
      </c>
      <c r="E26" s="223">
        <f t="shared" si="0"/>
        <v>0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 (2)'!D27</f>
        <v>129640.4</v>
      </c>
      <c r="E27" s="223">
        <f t="shared" si="0"/>
        <v>-225076.4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 (2)'!D28</f>
        <v>733326.7</v>
      </c>
      <c r="E28" s="223">
        <f t="shared" si="0"/>
        <v>-505409.10000000009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 (2)'!D29</f>
        <v>28470</v>
      </c>
      <c r="E29" s="223">
        <f t="shared" si="0"/>
        <v>14370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 (2)'!D30</f>
        <v>83.7</v>
      </c>
      <c r="E30" s="223">
        <f t="shared" si="0"/>
        <v>-943.7</v>
      </c>
    </row>
    <row r="31" spans="1:5" ht="110.25">
      <c r="A31" s="154" t="s">
        <v>170</v>
      </c>
      <c r="B31" s="144">
        <v>20804000</v>
      </c>
      <c r="C31" s="145">
        <v>0</v>
      </c>
      <c r="D31" s="145">
        <f>'с развёрнутыми доходами (2)'!D31</f>
        <v>0</v>
      </c>
      <c r="E31" s="223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 (2)'!D32</f>
        <v>2226.6</v>
      </c>
      <c r="E32" s="223">
        <f t="shared" si="0"/>
        <v>2150.2999999999997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 (2)'!D33</f>
        <v>-4907.7</v>
      </c>
      <c r="E33" s="223">
        <f t="shared" si="0"/>
        <v>-1300.0999999999999</v>
      </c>
    </row>
    <row r="34" spans="1:5">
      <c r="A34" s="156" t="s">
        <v>26</v>
      </c>
      <c r="B34" s="211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24">
        <f t="shared" si="0"/>
        <v>79185.099999999627</v>
      </c>
    </row>
    <row r="35" spans="1:5">
      <c r="A35" s="212" t="s">
        <v>27</v>
      </c>
      <c r="B35" s="211"/>
      <c r="C35" s="155">
        <f>C36+C46+C50+C55+C60+C62+C68+C71+C75+C79+C83</f>
        <v>2143220</v>
      </c>
      <c r="D35" s="155">
        <f>D36+D46+D50+D55+D60+D62+D68+D71+D75+D79+D83</f>
        <v>2222405.0999999996</v>
      </c>
      <c r="E35" s="224">
        <f t="shared" si="0"/>
        <v>79185.099999999627</v>
      </c>
    </row>
    <row r="36" spans="1:5">
      <c r="A36" s="156" t="s">
        <v>28</v>
      </c>
      <c r="B36" s="197" t="s">
        <v>29</v>
      </c>
      <c r="C36" s="155">
        <f>SUM(C37:C45)</f>
        <v>245467.90000000002</v>
      </c>
      <c r="D36" s="155">
        <f>SUM(D37:D45)</f>
        <v>212563.1</v>
      </c>
      <c r="E36" s="224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202">
        <v>0</v>
      </c>
      <c r="E37" s="223">
        <f t="shared" si="0"/>
        <v>0</v>
      </c>
    </row>
    <row r="38" spans="1:5" ht="31.5">
      <c r="A38" s="157" t="s">
        <v>167</v>
      </c>
      <c r="B38" s="159" t="s">
        <v>31</v>
      </c>
      <c r="C38" s="145">
        <v>3963.5</v>
      </c>
      <c r="D38" s="145">
        <v>4606.1000000000004</v>
      </c>
      <c r="E38" s="223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23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21">
        <f t="shared" si="0"/>
        <v>2998.1999999999825</v>
      </c>
    </row>
    <row r="41" spans="1:5">
      <c r="A41" s="160" t="s">
        <v>144</v>
      </c>
      <c r="B41" s="198" t="s">
        <v>145</v>
      </c>
      <c r="C41" s="153"/>
      <c r="D41" s="153"/>
      <c r="E41" s="221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21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21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21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21">
        <f t="shared" si="0"/>
        <v>-41333.600000000006</v>
      </c>
    </row>
    <row r="46" spans="1:5" ht="31.5">
      <c r="A46" s="156" t="s">
        <v>44</v>
      </c>
      <c r="B46" s="197" t="s">
        <v>45</v>
      </c>
      <c r="C46" s="155">
        <f>SUM(C47:C48)+C49</f>
        <v>2687.8</v>
      </c>
      <c r="D46" s="155">
        <f>SUM(D47:D48)+D49</f>
        <v>3077.8999999999996</v>
      </c>
      <c r="E46" s="224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21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21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21">
        <f t="shared" si="0"/>
        <v>511.29999999999995</v>
      </c>
    </row>
    <row r="50" spans="1:5">
      <c r="A50" s="163" t="s">
        <v>52</v>
      </c>
      <c r="B50" s="197" t="s">
        <v>53</v>
      </c>
      <c r="C50" s="155">
        <f>SUM(C51:C54)</f>
        <v>96791.200000000012</v>
      </c>
      <c r="D50" s="155">
        <f>SUM(D51:D54)</f>
        <v>57480.200000000004</v>
      </c>
      <c r="E50" s="224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21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21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21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21">
        <f t="shared" si="0"/>
        <v>-30727.7</v>
      </c>
    </row>
    <row r="55" spans="1:5">
      <c r="A55" s="156" t="s">
        <v>62</v>
      </c>
      <c r="B55" s="197" t="s">
        <v>63</v>
      </c>
      <c r="C55" s="155">
        <f>SUM(C56:C59)</f>
        <v>192014.80000000002</v>
      </c>
      <c r="D55" s="155">
        <f>SUM(D56:D59)</f>
        <v>346237.80000000005</v>
      </c>
      <c r="E55" s="224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21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21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21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21">
        <f t="shared" si="0"/>
        <v>3359.2000000000007</v>
      </c>
    </row>
    <row r="60" spans="1:5">
      <c r="A60" s="150" t="s">
        <v>137</v>
      </c>
      <c r="B60" s="213" t="s">
        <v>139</v>
      </c>
      <c r="C60" s="141">
        <f>C61</f>
        <v>0</v>
      </c>
      <c r="D60" s="141">
        <f>D61</f>
        <v>0</v>
      </c>
      <c r="E60" s="222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21">
        <f t="shared" si="0"/>
        <v>0</v>
      </c>
    </row>
    <row r="62" spans="1:5">
      <c r="A62" s="163" t="s">
        <v>72</v>
      </c>
      <c r="B62" s="197" t="s">
        <v>73</v>
      </c>
      <c r="C62" s="155">
        <f>C63+C64+C66+C67+C65</f>
        <v>1160943.7</v>
      </c>
      <c r="D62" s="155">
        <f>D63+D64+D66+D67+D65</f>
        <v>1198338.7</v>
      </c>
      <c r="E62" s="224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21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21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21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21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21">
        <f t="shared" si="0"/>
        <v>-935.19999999999709</v>
      </c>
    </row>
    <row r="68" spans="1:5">
      <c r="A68" s="156" t="s">
        <v>82</v>
      </c>
      <c r="B68" s="197" t="s">
        <v>83</v>
      </c>
      <c r="C68" s="155">
        <f>SUM(C69:C70)</f>
        <v>185679.5</v>
      </c>
      <c r="D68" s="155">
        <f>SUM(D69:D70)</f>
        <v>155456.79999999999</v>
      </c>
      <c r="E68" s="224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21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21">
        <f t="shared" si="0"/>
        <v>4114.2999999999956</v>
      </c>
    </row>
    <row r="71" spans="1:5">
      <c r="A71" s="156" t="s">
        <v>88</v>
      </c>
      <c r="B71" s="197" t="s">
        <v>89</v>
      </c>
      <c r="C71" s="155">
        <f>SUM(C72:C74)</f>
        <v>37905.800000000003</v>
      </c>
      <c r="D71" s="155">
        <f>SUM(D72:D74)</f>
        <v>38649</v>
      </c>
      <c r="E71" s="224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21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21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21">
        <f t="shared" si="1"/>
        <v>6138.4000000000015</v>
      </c>
    </row>
    <row r="75" spans="1:5">
      <c r="A75" s="156" t="s">
        <v>96</v>
      </c>
      <c r="B75" s="197" t="s">
        <v>97</v>
      </c>
      <c r="C75" s="155">
        <f>SUM(C76:C78)</f>
        <v>158664.80000000002</v>
      </c>
      <c r="D75" s="155">
        <f>SUM(D76:D78)</f>
        <v>173733.3</v>
      </c>
      <c r="E75" s="224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21">
        <f t="shared" si="1"/>
        <v>16744.299999999988</v>
      </c>
    </row>
    <row r="77" spans="1:5">
      <c r="A77" s="162" t="s">
        <v>143</v>
      </c>
      <c r="B77" s="198" t="s">
        <v>142</v>
      </c>
      <c r="C77" s="153"/>
      <c r="D77" s="153"/>
      <c r="E77" s="221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21">
        <f t="shared" si="1"/>
        <v>-1675.8000000000011</v>
      </c>
    </row>
    <row r="79" spans="1:5">
      <c r="A79" s="150" t="s">
        <v>162</v>
      </c>
      <c r="B79" s="197" t="s">
        <v>163</v>
      </c>
      <c r="C79" s="155">
        <f>C80+C81</f>
        <v>16397.7</v>
      </c>
      <c r="D79" s="155">
        <f>D80+D81</f>
        <v>5061.3</v>
      </c>
      <c r="E79" s="224">
        <f t="shared" si="1"/>
        <v>-11336.400000000001</v>
      </c>
    </row>
    <row r="80" spans="1:5">
      <c r="A80" s="162" t="s">
        <v>173</v>
      </c>
      <c r="B80" s="161" t="s">
        <v>174</v>
      </c>
      <c r="C80" s="153">
        <v>16397.7</v>
      </c>
      <c r="D80" s="155">
        <v>0</v>
      </c>
      <c r="E80" s="224"/>
    </row>
    <row r="81" spans="1:5">
      <c r="A81" s="162" t="s">
        <v>165</v>
      </c>
      <c r="B81" s="161" t="s">
        <v>164</v>
      </c>
      <c r="C81" s="153">
        <v>0</v>
      </c>
      <c r="D81" s="153">
        <v>5061.3</v>
      </c>
      <c r="E81" s="221">
        <f t="shared" si="1"/>
        <v>5061.3</v>
      </c>
    </row>
    <row r="82" spans="1:5">
      <c r="A82" s="162" t="s">
        <v>165</v>
      </c>
      <c r="B82" s="161" t="s">
        <v>164</v>
      </c>
      <c r="C82" s="153">
        <v>0</v>
      </c>
      <c r="D82" s="153">
        <v>0</v>
      </c>
      <c r="E82" s="221">
        <f t="shared" si="1"/>
        <v>0</v>
      </c>
    </row>
    <row r="83" spans="1:5" ht="31.5">
      <c r="A83" s="156" t="s">
        <v>102</v>
      </c>
      <c r="B83" s="197" t="s">
        <v>103</v>
      </c>
      <c r="C83" s="155">
        <f>C84</f>
        <v>46666.8</v>
      </c>
      <c r="D83" s="155">
        <f>D84</f>
        <v>31807</v>
      </c>
      <c r="E83" s="224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21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AD882775-3712-4CB6-AC49-EEC018467B03}">
      <selection activeCell="D48" sqref="D48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 (2)</vt:lpstr>
      <vt:lpstr>с исправлениями</vt:lpstr>
      <vt:lpstr>аналитика</vt:lpstr>
      <vt:lpstr>'с развёрнутыми доходами (2)'!Заголовки_для_печати</vt:lpstr>
      <vt:lpstr>'с исправлениями'!Область_печати</vt:lpstr>
      <vt:lpstr>'с развёрнутыми доходами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Хаматдинова Светлана Амирановна</cp:lastModifiedBy>
  <cp:lastPrinted>2021-07-05T08:52:39Z</cp:lastPrinted>
  <dcterms:created xsi:type="dcterms:W3CDTF">2014-02-03T08:40:31Z</dcterms:created>
  <dcterms:modified xsi:type="dcterms:W3CDTF">2021-07-15T08:13:18Z</dcterms:modified>
</cp:coreProperties>
</file>