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 firstSheet="2" activeTab="2"/>
  </bookViews>
  <sheets>
    <sheet name="с исправлениями" sheetId="2" state="hidden" r:id="rId1"/>
    <sheet name="аналитика" sheetId="3" state="hidden" r:id="rId2"/>
    <sheet name="аналитика исполнения" sheetId="4" r:id="rId3"/>
  </sheets>
  <externalReferences>
    <externalReference r:id="rId4"/>
  </externalReferences>
  <definedNames>
    <definedName name="Z_59841E2B_68EB_4986_A2B2_AA8D2283015C_.wvu.PrintArea" localSheetId="0" hidden="1">'с исправлениями'!$A$1:$E$109</definedName>
    <definedName name="Z_59841E2B_68EB_4986_A2B2_AA8D2283015C_.wvu.Rows" localSheetId="0" hidden="1">'с исправлениями'!$94:$94</definedName>
    <definedName name="Z_6D630398_ED7B_4347_BEF2_E7CDD1BC3625_.wvu.PrintArea" localSheetId="0" hidden="1">'с исправлениями'!$A$1:$E$109</definedName>
    <definedName name="Z_6D630398_ED7B_4347_BEF2_E7CDD1BC3625_.wvu.Rows" localSheetId="0" hidden="1">'с исправлениями'!$94:$94</definedName>
    <definedName name="Z_93FBFA21_5002_4F06_8435_FD33F1112CC8_.wvu.PrintArea" localSheetId="0" hidden="1">'с исправлениями'!$A$1:$E$109</definedName>
    <definedName name="Z_93FBFA21_5002_4F06_8435_FD33F1112CC8_.wvu.Rows" localSheetId="0" hidden="1">'с исправлениями'!$94:$94</definedName>
    <definedName name="Z_A6917BCA_00B0_4577_9E20_B12E9F75FF0B_.wvu.PrintArea" localSheetId="0" hidden="1">'с исправлениями'!$A$1:$E$109</definedName>
    <definedName name="Z_A6917BCA_00B0_4577_9E20_B12E9F75FF0B_.wvu.Rows" localSheetId="0" hidden="1">'с исправлениями'!$94:$94</definedName>
    <definedName name="Z_D3058AAF_1420_4400_85B6_3E3B713D732D_.wvu.PrintArea" localSheetId="0" hidden="1">'с исправлениями'!$A$1:$E$109</definedName>
    <definedName name="Z_D3058AAF_1420_4400_85B6_3E3B713D732D_.wvu.Rows" localSheetId="0" hidden="1">'с исправлениями'!$94:$94</definedName>
    <definedName name="_xlnm.Print_Area" localSheetId="0">'с исправлениями'!$A$1:$E$109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E34" i="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33"/>
  <c r="D35"/>
  <c r="D41" l="1"/>
  <c r="C41"/>
  <c r="C35"/>
  <c r="C34"/>
  <c r="D34"/>
  <c r="D33" l="1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<sst xmlns="http://schemas.openxmlformats.org/spreadsheetml/2006/main" count="415" uniqueCount="183">
  <si>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</si>
  <si>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</si>
  <si>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</si>
  <si>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</si>
  <si>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</si>
  <si>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</si>
  <si>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</si>
  <si>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</si>
  <si>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</si>
  <si>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</si>
  <si>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</si>
  <si>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</si>
  <si>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</si>
  <si>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</si>
  <si>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</si>
  <si>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</si>
  <si>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</si>
  <si>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</si>
  <si>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</si>
  <si>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</si>
  <si>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</si>
  <si>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</si>
  <si>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</si>
  <si>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</si>
  <si>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</si>
  <si>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</si>
  <si>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</si>
  <si>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</si>
  <si>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</si>
  <si>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</si>
  <si>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</si>
  <si>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</si>
  <si>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</si>
  <si>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</si>
  <si>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</si>
  <si>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</si>
  <si>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</si>
  <si>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</si>
  <si>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</si>
  <si>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</si>
  <si>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</si>
  <si>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</si>
  <si>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</si>
  <si>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</si>
  <si>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</si>
  <si>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</si>
  <si>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</si>
  <si>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</si>
  <si>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</si>
  <si>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</si>
  <si>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</si>
  <si>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</si>
  <si>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</si>
  <si>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</si>
  <si>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</si>
  <si>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</si>
  <si>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</si>
  <si>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</si>
  <si>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</si>
  <si>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</si>
  <si>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</si>
  <si>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</si>
  <si>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</si>
  <si>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</si>
  <si>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</si>
  <si>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</si>
  <si>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</si>
  <si>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</si>
  <si>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</si>
  <si>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</si>
  <si>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</si>
  <si>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</si>
  <si>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</si>
  <si>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</si>
  <si>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</si>
  <si>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</si>
  <si>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</si>
  <si>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</si>
  <si>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</si>
  <si>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</si>
  <si>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</si>
  <si>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</si>
  <si>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</si>
  <si>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</si>
  <si>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</si>
  <si>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</si>
  <si>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</si>
  <si>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</si>
  <si>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</si>
  <si>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</si>
  <si>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</si>
  <si>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</si>
  <si>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</si>
  <si>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</si>
  <si>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</si>
  <si>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</si>
  <si>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</si>
  <si>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</si>
  <si>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</si>
  <si>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</si>
  <si>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</si>
  <si>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</si>
  <si>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</si>
  <si>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</si>
  <si>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</si>
  <si>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</si>
  <si>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</si>
  <si>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</si>
  <si>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</si>
  <si>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</si>
  <si>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</si>
  <si>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</si>
  <si>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</si>
  <si>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</si>
  <si>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</si>
  <si>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</si>
  <si>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</si>
  <si>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</si>
  <si>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</si>
  <si>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</si>
  <si>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</si>
  <si>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</si>
  <si>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</si>
  <si>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</si>
  <si>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</si>
  <si>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</si>
  <si>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</si>
  <si>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</si>
  <si>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</si>
  <si>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</si>
  <si>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</si>
  <si>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</si>
  <si>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</si>
  <si>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</si>
  <si>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</si>
  <si>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</si>
  <si>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</si>
  <si>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</si>
  <si>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</si>
  <si>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</si>
  <si>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</si>
  <si>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</si>
  <si>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</si>
  <si>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</si>
  <si>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</si>
  <si>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</si>
  <si>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</si>
  <si>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</si>
  <si>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</si>
  <si>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</si>
  <si>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</si>
  <si>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</si>
  <si>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</si>
  <si>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</si>
  <si>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</si>
  <si>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</si>
  <si>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</si>
  <si>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</si>
  <si>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Средства массовой информации</t>
  </si>
  <si>
    <t>1200</t>
  </si>
  <si>
    <t>1202</t>
  </si>
  <si>
    <t>Периодическая печать и издательства</t>
  </si>
  <si>
    <t>Функционирование высшего должностного лица субъекта Российской Федерации и муниципального образования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</si>
  <si>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</si>
  <si>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</si>
  <si>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</si>
  <si>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</si>
  <si>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</si>
  <si>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</si>
  <si>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</si>
  <si>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</si>
  <si>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Исполнено по состоянию на 01.04.2022</t>
  </si>
  <si>
    <t>в том числе по разделам, подразделам: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</si>
  <si>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</si>
  <si>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</si>
  <si>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</si>
  <si>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</si>
  <si>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</si>
  <si>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Молодежная политика 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</si>
  <si>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</si>
  <si>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</si>
  <si>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Информация об исполнении бюджета муниципального образования городского округа "Усинск" 
на 01.04.2023 года 
в сравнении с аналогичным периодом прошлого года</t>
  </si>
  <si>
    <t>Исполнено по состоянию на 01.04.2023</t>
  </si>
</sst>
</file>

<file path=xl/styles.xml><?xml version="1.0" encoding="utf-8"?>
<styleSheet xmlns="http://schemas.openxmlformats.org/spreadsheetml/2006/main">
  <numFmts count="16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#,##0.00_ ;[Red]\-#,##0.00\ "/>
  </numFmts>
  <fonts count="29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25" fillId="0" borderId="0"/>
    <xf numFmtId="4" fontId="26" fillId="0" borderId="5">
      <alignment horizontal="right" vertical="top" shrinkToFit="1"/>
    </xf>
    <xf numFmtId="4" fontId="26" fillId="0" borderId="6">
      <alignment horizontal="right" vertical="top" shrinkToFit="1"/>
    </xf>
    <xf numFmtId="49" fontId="27" fillId="0" borderId="7">
      <alignment horizontal="center" vertical="top" shrinkToFit="1"/>
    </xf>
    <xf numFmtId="49" fontId="28" fillId="0" borderId="8">
      <alignment horizontal="center" vertical="center" wrapText="1"/>
    </xf>
    <xf numFmtId="0" fontId="26" fillId="0" borderId="0">
      <alignment horizontal="right" vertical="top" wrapText="1"/>
    </xf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</cellStyleXfs>
  <cellXfs count="191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79" fontId="0" fillId="0" borderId="0" xfId="0" applyNumberFormat="1" applyAlignment="1">
      <alignment horizontal="center"/>
    </xf>
    <xf numFmtId="179" fontId="0" fillId="0" borderId="0" xfId="0" applyNumberFormat="1"/>
    <xf numFmtId="179" fontId="3" fillId="0" borderId="0" xfId="0" applyNumberFormat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 applyProtection="1">
      <alignment horizontal="right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21" fillId="0" borderId="2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</xf>
    <xf numFmtId="179" fontId="23" fillId="0" borderId="2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49" fontId="23" fillId="2" borderId="2" xfId="0" applyNumberFormat="1" applyFont="1" applyFill="1" applyBorder="1" applyAlignment="1" applyProtection="1">
      <alignment horizontal="center" vertical="center"/>
    </xf>
    <xf numFmtId="167" fontId="21" fillId="2" borderId="2" xfId="0" applyNumberFormat="1" applyFont="1" applyFill="1" applyBorder="1" applyAlignment="1" applyProtection="1">
      <alignment horizontal="center" vertical="center"/>
    </xf>
    <xf numFmtId="167" fontId="20" fillId="2" borderId="2" xfId="0" applyNumberFormat="1" applyFont="1" applyFill="1" applyBorder="1" applyAlignment="1" applyProtection="1">
      <alignment horizontal="center" vertical="center"/>
    </xf>
    <xf numFmtId="167" fontId="0" fillId="0" borderId="0" xfId="0" applyNumberFormat="1"/>
    <xf numFmtId="164" fontId="3" fillId="0" borderId="0" xfId="0" applyNumberFormat="1" applyFont="1" applyFill="1" applyBorder="1" applyAlignment="1" applyProtection="1">
      <alignment horizontal="center" vertical="top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0" t="s">
        <v>155</v>
      </c>
      <c r="B1" s="130"/>
      <c r="C1" s="130"/>
      <c r="D1" s="130"/>
      <c r="E1" s="84"/>
      <c r="F1" s="2"/>
      <c r="G1" s="3"/>
      <c r="H1" s="44"/>
      <c r="I1" s="2"/>
      <c r="J1" s="2"/>
    </row>
    <row r="2" spans="1:10" ht="15.75">
      <c r="A2" s="122"/>
      <c r="B2" s="122"/>
      <c r="C2" s="122"/>
      <c r="D2" s="122"/>
      <c r="E2" s="84"/>
      <c r="F2" s="2"/>
      <c r="G2" s="3"/>
      <c r="H2" s="2"/>
      <c r="I2" s="2"/>
      <c r="J2" s="2"/>
    </row>
    <row r="3" spans="1:10" ht="15.75">
      <c r="A3" s="35"/>
      <c r="B3" s="122"/>
      <c r="C3" s="28"/>
      <c r="D3" s="28"/>
      <c r="E3" s="84"/>
      <c r="F3" s="2"/>
      <c r="G3" s="3"/>
      <c r="H3" s="2"/>
      <c r="I3" s="2"/>
      <c r="J3" s="2"/>
    </row>
    <row r="4" spans="1:10" ht="15.75">
      <c r="A4" s="49"/>
      <c r="B4" s="50"/>
      <c r="C4" s="85"/>
      <c r="D4" s="85"/>
      <c r="E4" s="85" t="s">
        <v>0</v>
      </c>
      <c r="F4" s="2"/>
      <c r="G4" s="3"/>
      <c r="H4" s="2"/>
      <c r="I4" s="2"/>
      <c r="J4" s="2"/>
    </row>
    <row r="5" spans="1:10" ht="42.75">
      <c r="A5" s="123" t="s">
        <v>1</v>
      </c>
      <c r="B5" s="123" t="s">
        <v>2</v>
      </c>
      <c r="C5" s="121" t="s">
        <v>153</v>
      </c>
      <c r="D5" s="121" t="s">
        <v>3</v>
      </c>
      <c r="E5" s="121" t="s">
        <v>4</v>
      </c>
      <c r="F5" s="2"/>
      <c r="G5" s="3"/>
      <c r="H5" s="2"/>
      <c r="I5" s="2"/>
      <c r="J5" s="2"/>
    </row>
    <row r="6" spans="1:10" ht="15.75">
      <c r="A6" s="124"/>
      <c r="B6" s="124"/>
      <c r="C6" s="121"/>
      <c r="D6" s="121"/>
      <c r="E6" s="121"/>
      <c r="F6" s="2"/>
      <c r="G6" s="3"/>
      <c r="H6" s="2"/>
      <c r="I6" s="2"/>
      <c r="J6" s="2"/>
    </row>
    <row r="7" spans="1:10" ht="15.75">
      <c r="A7" s="73">
        <v>1</v>
      </c>
      <c r="B7" s="47">
        <v>2</v>
      </c>
      <c r="C7" s="95">
        <v>3</v>
      </c>
      <c r="D7" s="94">
        <v>4</v>
      </c>
      <c r="E7" s="47">
        <v>5</v>
      </c>
      <c r="F7" s="2"/>
      <c r="G7" s="127">
        <f>C8</f>
        <v>2653074.8281700001</v>
      </c>
      <c r="H7" s="18">
        <f>D8</f>
        <v>508079.81688000006</v>
      </c>
      <c r="I7" s="2"/>
      <c r="J7" s="2"/>
    </row>
    <row r="8" spans="1:10" ht="15.75">
      <c r="A8" s="92" t="s">
        <v>5</v>
      </c>
      <c r="B8" s="93"/>
      <c r="C8" s="36">
        <f>C9+C23</f>
        <v>2653074.8281700001</v>
      </c>
      <c r="D8" s="36">
        <f>D9+D23</f>
        <v>508079.81688000006</v>
      </c>
      <c r="E8" s="36">
        <f>D8/C8*100</f>
        <v>19.150602594592332</v>
      </c>
      <c r="F8" s="2"/>
      <c r="G8" s="21">
        <f>C9</f>
        <v>1478595.5</v>
      </c>
      <c r="H8" s="18">
        <f>D9</f>
        <v>270317.49</v>
      </c>
      <c r="I8" s="4"/>
      <c r="J8" s="18"/>
    </row>
    <row r="9" spans="1:10" ht="15.75">
      <c r="A9" s="119" t="s">
        <v>6</v>
      </c>
      <c r="B9" s="48">
        <v>10000000</v>
      </c>
      <c r="C9" s="36">
        <f>C10+C11+C12+C13+C14+C15+C16+C17+C18+C19+C20+C21+C22</f>
        <v>1478595.5</v>
      </c>
      <c r="D9" s="36">
        <f>D10+D11+D12+D13+D14+D15+D16+D17+D18+D19+D20+D21+D22</f>
        <v>270317.49</v>
      </c>
      <c r="E9" s="36">
        <f t="shared" ref="E9:E21" si="0">D9/C9*100</f>
        <v>18.28204468362037</v>
      </c>
      <c r="F9" s="2"/>
      <c r="G9" s="21"/>
      <c r="H9" s="2"/>
      <c r="I9" s="2"/>
      <c r="J9" s="2"/>
    </row>
    <row r="10" spans="1:10" ht="15.75">
      <c r="A10" s="52" t="s">
        <v>7</v>
      </c>
      <c r="B10" s="46">
        <v>10102000</v>
      </c>
      <c r="C10" s="38">
        <v>666827.59</v>
      </c>
      <c r="D10" s="38">
        <v>145728.79999999999</v>
      </c>
      <c r="E10" s="38">
        <f t="shared" si="0"/>
        <v>21.854044761405266</v>
      </c>
      <c r="F10" s="2"/>
      <c r="G10" s="21"/>
      <c r="H10" s="6"/>
      <c r="I10" s="4"/>
      <c r="J10" s="2"/>
    </row>
    <row r="11" spans="1:10" ht="30">
      <c r="A11" s="54" t="s">
        <v>141</v>
      </c>
      <c r="B11" s="46">
        <v>10300000</v>
      </c>
      <c r="C11" s="38">
        <v>2216</v>
      </c>
      <c r="D11" s="38">
        <v>467.7</v>
      </c>
      <c r="E11" s="38">
        <f t="shared" si="0"/>
        <v>21.105595667870038</v>
      </c>
      <c r="F11" s="2"/>
      <c r="G11" s="21"/>
      <c r="H11" s="6"/>
      <c r="I11" s="4"/>
      <c r="J11" s="2"/>
    </row>
    <row r="12" spans="1:10" ht="15.75">
      <c r="A12" s="53" t="s">
        <v>8</v>
      </c>
      <c r="B12" s="46">
        <v>10500000</v>
      </c>
      <c r="C12" s="38">
        <v>202419.5</v>
      </c>
      <c r="D12" s="38">
        <v>42348.7</v>
      </c>
      <c r="E12" s="38">
        <f t="shared" si="0"/>
        <v>20.921255116231389</v>
      </c>
      <c r="F12" s="2"/>
      <c r="G12" s="5"/>
      <c r="H12" s="2"/>
      <c r="I12" s="2"/>
      <c r="J12" s="2"/>
    </row>
    <row r="13" spans="1:10" ht="15.75">
      <c r="A13" s="51" t="s">
        <v>9</v>
      </c>
      <c r="B13" s="46">
        <v>10600000</v>
      </c>
      <c r="C13" s="38">
        <v>17219.939999999999</v>
      </c>
      <c r="D13" s="38">
        <v>2980.4</v>
      </c>
      <c r="E13" s="38">
        <f t="shared" si="0"/>
        <v>17.307841955314597</v>
      </c>
      <c r="F13" s="2"/>
      <c r="G13" s="3"/>
      <c r="H13" s="2"/>
      <c r="I13" s="2"/>
      <c r="J13" s="2"/>
    </row>
    <row r="14" spans="1:10" ht="15.75">
      <c r="A14" s="51" t="s">
        <v>10</v>
      </c>
      <c r="B14" s="46">
        <v>10800000</v>
      </c>
      <c r="C14" s="38">
        <v>6448.6</v>
      </c>
      <c r="D14" s="38">
        <v>1959.9</v>
      </c>
      <c r="E14" s="38">
        <f t="shared" si="0"/>
        <v>30.3926433644512</v>
      </c>
      <c r="F14" s="2"/>
      <c r="G14" s="5"/>
      <c r="H14" s="5"/>
      <c r="I14" s="2"/>
      <c r="J14" s="2"/>
    </row>
    <row r="15" spans="1:10" ht="30">
      <c r="A15" s="51" t="s">
        <v>11</v>
      </c>
      <c r="B15" s="46">
        <v>10900000</v>
      </c>
      <c r="C15" s="38">
        <v>0</v>
      </c>
      <c r="D15" s="38">
        <v>0</v>
      </c>
      <c r="E15" s="38">
        <v>0</v>
      </c>
      <c r="F15" s="2"/>
      <c r="G15" s="3"/>
      <c r="H15" s="2"/>
      <c r="I15" s="2"/>
      <c r="J15" s="2"/>
    </row>
    <row r="16" spans="1:10" ht="30">
      <c r="A16" s="51" t="s">
        <v>12</v>
      </c>
      <c r="B16" s="46">
        <v>11100000</v>
      </c>
      <c r="C16" s="38">
        <v>385337.83199999999</v>
      </c>
      <c r="D16" s="38">
        <v>70068.100000000006</v>
      </c>
      <c r="E16" s="38">
        <f t="shared" si="0"/>
        <v>18.183550687543185</v>
      </c>
      <c r="F16" s="2"/>
      <c r="G16" s="3"/>
      <c r="H16" s="2"/>
      <c r="I16" s="2"/>
      <c r="J16" s="2"/>
    </row>
    <row r="17" spans="1:10" ht="15.75">
      <c r="A17" s="51" t="s">
        <v>13</v>
      </c>
      <c r="B17" s="46">
        <v>11200000</v>
      </c>
      <c r="C17" s="38">
        <v>178800</v>
      </c>
      <c r="D17" s="38">
        <v>1141.99</v>
      </c>
      <c r="E17" s="38">
        <f t="shared" si="0"/>
        <v>0.63869686800894854</v>
      </c>
      <c r="F17" s="2"/>
      <c r="G17" s="3"/>
      <c r="H17" s="2"/>
      <c r="I17" s="2"/>
      <c r="J17" s="2"/>
    </row>
    <row r="18" spans="1:10" ht="30">
      <c r="A18" s="51" t="s">
        <v>14</v>
      </c>
      <c r="B18" s="46">
        <v>11300000</v>
      </c>
      <c r="C18" s="38">
        <v>700</v>
      </c>
      <c r="D18" s="38">
        <v>0</v>
      </c>
      <c r="E18" s="38">
        <f t="shared" si="0"/>
        <v>0</v>
      </c>
      <c r="F18" s="2"/>
      <c r="G18" s="3"/>
      <c r="H18" s="2"/>
      <c r="I18" s="2"/>
      <c r="J18" s="2"/>
    </row>
    <row r="19" spans="1:10" ht="30">
      <c r="A19" s="51" t="s">
        <v>15</v>
      </c>
      <c r="B19" s="46">
        <v>11400000</v>
      </c>
      <c r="C19" s="38">
        <v>8409.4480000000003</v>
      </c>
      <c r="D19" s="38">
        <v>1621.2</v>
      </c>
      <c r="E19" s="38">
        <f t="shared" si="0"/>
        <v>19.278316484030817</v>
      </c>
      <c r="F19" s="2"/>
      <c r="G19" s="3"/>
      <c r="H19" s="2"/>
      <c r="I19" s="2"/>
      <c r="J19" s="2"/>
    </row>
    <row r="20" spans="1:10" ht="15.75">
      <c r="A20" s="51" t="s">
        <v>16</v>
      </c>
      <c r="B20" s="46">
        <v>11600000</v>
      </c>
      <c r="C20" s="38">
        <v>7686.59</v>
      </c>
      <c r="D20" s="38">
        <v>2761.9</v>
      </c>
      <c r="E20" s="38">
        <f t="shared" si="0"/>
        <v>35.93140781542921</v>
      </c>
      <c r="F20" s="2"/>
      <c r="G20" s="7"/>
      <c r="H20" s="2"/>
      <c r="I20" s="2"/>
      <c r="J20" s="2"/>
    </row>
    <row r="21" spans="1:10" ht="15.75">
      <c r="A21" s="51" t="s">
        <v>17</v>
      </c>
      <c r="B21" s="46">
        <v>11700000</v>
      </c>
      <c r="C21" s="38">
        <v>2530</v>
      </c>
      <c r="D21" s="38">
        <v>1238.8</v>
      </c>
      <c r="E21" s="38">
        <f t="shared" si="0"/>
        <v>48.964426877470352</v>
      </c>
      <c r="F21" s="2"/>
      <c r="G21" s="7"/>
      <c r="H21" s="2"/>
      <c r="I21" s="2"/>
      <c r="J21" s="2"/>
    </row>
    <row r="22" spans="1:10" ht="75">
      <c r="A22" s="51" t="s">
        <v>149</v>
      </c>
      <c r="B22" s="46">
        <v>11800000</v>
      </c>
      <c r="C22" s="38">
        <v>0</v>
      </c>
      <c r="D22" s="38">
        <v>0</v>
      </c>
      <c r="E22" s="38">
        <v>0</v>
      </c>
      <c r="F22" s="2"/>
      <c r="G22" s="7"/>
      <c r="H22" s="2"/>
      <c r="I22" s="2"/>
      <c r="J22" s="2"/>
    </row>
    <row r="23" spans="1:10" ht="15.75">
      <c r="A23" s="118" t="s">
        <v>18</v>
      </c>
      <c r="B23" s="56">
        <v>20000000</v>
      </c>
      <c r="C23" s="36">
        <f>C24+C31+C30</f>
        <v>1174479.3281700001</v>
      </c>
      <c r="D23" s="36">
        <f>D24+D31+D30+D29</f>
        <v>237762.32688000004</v>
      </c>
      <c r="E23" s="36">
        <f t="shared" ref="E23:E73" si="1">D23/C23*100</f>
        <v>20.244062298692505</v>
      </c>
      <c r="F23" s="2"/>
      <c r="G23" s="33">
        <f>C23</f>
        <v>1174479.3281700001</v>
      </c>
      <c r="H23" s="17">
        <f>D23</f>
        <v>237762.32688000004</v>
      </c>
      <c r="I23" s="2"/>
      <c r="J23" s="2"/>
    </row>
    <row r="24" spans="1:10" ht="42.75">
      <c r="A24" s="55" t="s">
        <v>19</v>
      </c>
      <c r="B24" s="48">
        <v>20200000</v>
      </c>
      <c r="C24" s="36">
        <f>SUM(C25:C28)</f>
        <v>1168547.6187100001</v>
      </c>
      <c r="D24" s="36">
        <f>SUM(D25:D28)</f>
        <v>234742.84399000002</v>
      </c>
      <c r="E24" s="36">
        <f t="shared" si="1"/>
        <v>20.088427739824649</v>
      </c>
      <c r="F24" s="2"/>
      <c r="G24" s="33">
        <f>C24</f>
        <v>1168547.6187100001</v>
      </c>
      <c r="H24" s="17">
        <f>D24</f>
        <v>234742.84399000002</v>
      </c>
      <c r="I24" s="2"/>
      <c r="J24" s="2"/>
    </row>
    <row r="25" spans="1:10" ht="15.75">
      <c r="A25" s="58" t="s">
        <v>20</v>
      </c>
      <c r="B25" s="57">
        <v>20210000</v>
      </c>
      <c r="C25" s="38">
        <v>86415.2</v>
      </c>
      <c r="D25" s="126">
        <v>25610.851999999999</v>
      </c>
      <c r="E25" s="39">
        <f t="shared" si="1"/>
        <v>29.63697590238754</v>
      </c>
      <c r="F25" s="2"/>
      <c r="G25" s="3"/>
      <c r="H25" s="2"/>
      <c r="I25" s="2"/>
      <c r="J25" s="2"/>
    </row>
    <row r="26" spans="1:10" ht="15.75">
      <c r="A26" s="58" t="s">
        <v>21</v>
      </c>
      <c r="B26" s="57">
        <v>20220000</v>
      </c>
      <c r="C26" s="126">
        <v>76356.745710000003</v>
      </c>
      <c r="D26" s="38">
        <v>7302</v>
      </c>
      <c r="E26" s="39">
        <f t="shared" si="1"/>
        <v>9.5630057725779949</v>
      </c>
      <c r="F26" s="2"/>
      <c r="G26" s="3"/>
      <c r="H26" s="2"/>
      <c r="I26" s="2"/>
      <c r="J26" s="2"/>
    </row>
    <row r="27" spans="1:10" ht="15.75">
      <c r="A27" s="58" t="s">
        <v>22</v>
      </c>
      <c r="B27" s="57">
        <v>20230000</v>
      </c>
      <c r="C27" s="126">
        <v>1005775.673</v>
      </c>
      <c r="D27" s="126">
        <v>201829.99199000001</v>
      </c>
      <c r="E27" s="39">
        <f t="shared" si="1"/>
        <v>20.067098201727934</v>
      </c>
      <c r="F27" s="2"/>
      <c r="G27" s="3"/>
      <c r="H27" s="2"/>
      <c r="I27" s="2"/>
      <c r="J27" s="2"/>
    </row>
    <row r="28" spans="1:10" ht="15.75">
      <c r="A28" s="58" t="s">
        <v>23</v>
      </c>
      <c r="B28" s="57">
        <v>20240000</v>
      </c>
      <c r="C28" s="38">
        <v>0</v>
      </c>
      <c r="D28" s="38">
        <v>0</v>
      </c>
      <c r="E28" s="39" t="s">
        <v>154</v>
      </c>
      <c r="F28" s="2"/>
      <c r="G28" s="3"/>
      <c r="H28" s="2"/>
      <c r="I28" s="2"/>
      <c r="J28" s="2"/>
    </row>
    <row r="29" spans="1:10" ht="15.75">
      <c r="A29" s="58" t="s">
        <v>146</v>
      </c>
      <c r="B29" s="46">
        <v>20704000</v>
      </c>
      <c r="C29" s="38">
        <v>0</v>
      </c>
      <c r="D29" s="38">
        <v>2181</v>
      </c>
      <c r="E29" s="39">
        <v>0</v>
      </c>
      <c r="F29" s="2"/>
      <c r="G29" s="3"/>
      <c r="H29" s="2"/>
      <c r="I29" s="2"/>
      <c r="J29" s="2"/>
    </row>
    <row r="30" spans="1:10" ht="75">
      <c r="A30" s="61" t="s">
        <v>24</v>
      </c>
      <c r="B30" s="46">
        <v>21800000</v>
      </c>
      <c r="C30" s="38">
        <v>0</v>
      </c>
      <c r="D30" s="38">
        <v>1820.65392</v>
      </c>
      <c r="E30" s="39">
        <v>0</v>
      </c>
      <c r="F30" s="2"/>
      <c r="G30" s="24"/>
      <c r="H30" s="24"/>
      <c r="I30" s="2"/>
      <c r="J30" s="2"/>
    </row>
    <row r="31" spans="1:10" ht="60">
      <c r="A31" s="54" t="s">
        <v>25</v>
      </c>
      <c r="B31" s="46">
        <v>21900000</v>
      </c>
      <c r="C31" s="38">
        <v>5931.70946</v>
      </c>
      <c r="D31" s="38">
        <v>-982.17102999999997</v>
      </c>
      <c r="E31" s="39" t="s">
        <v>154</v>
      </c>
      <c r="F31" s="2"/>
      <c r="G31" s="45"/>
      <c r="H31" s="24"/>
      <c r="I31" s="3"/>
      <c r="J31" s="2"/>
    </row>
    <row r="32" spans="1:10" ht="15.75">
      <c r="A32" s="104" t="s">
        <v>26</v>
      </c>
      <c r="B32" s="105"/>
      <c r="C32" s="106">
        <f>SUM(C34+C43+C47+C52+C59+C65+C68+C76+C72+C57)</f>
        <v>2721024.2281699996</v>
      </c>
      <c r="D32" s="106">
        <f>SUM(D34+D43+D47+D52+D59+D65+D68+D76+D72+D57)</f>
        <v>755003.79670000006</v>
      </c>
      <c r="E32" s="107">
        <f t="shared" si="1"/>
        <v>27.747044252074559</v>
      </c>
      <c r="F32" s="44"/>
      <c r="G32" s="128">
        <f>C32</f>
        <v>2721024.2281699996</v>
      </c>
      <c r="H32" s="108">
        <f>D32</f>
        <v>755003.79670000006</v>
      </c>
      <c r="I32" s="109"/>
      <c r="J32" s="110"/>
    </row>
    <row r="33" spans="1:10" ht="15.75">
      <c r="A33" s="75" t="s">
        <v>27</v>
      </c>
      <c r="B33" s="123"/>
      <c r="C33" s="37"/>
      <c r="D33" s="37"/>
      <c r="E33" s="37"/>
      <c r="F33" s="8"/>
      <c r="G33" s="21">
        <v>2701403.6668699998</v>
      </c>
      <c r="H33" s="42">
        <v>293800.35438999999</v>
      </c>
      <c r="I33" s="26"/>
      <c r="J33" s="19"/>
    </row>
    <row r="34" spans="1:10" ht="15.75">
      <c r="A34" s="74" t="s">
        <v>28</v>
      </c>
      <c r="B34" s="59" t="s">
        <v>29</v>
      </c>
      <c r="C34" s="37">
        <f>SUM(C35:C42)</f>
        <v>268252.58637000003</v>
      </c>
      <c r="D34" s="37">
        <f>SUM(D35:D42)</f>
        <v>66584.291100000002</v>
      </c>
      <c r="E34" s="37">
        <f>D34/C34*100</f>
        <v>24.821490819909737</v>
      </c>
      <c r="F34" s="6"/>
      <c r="G34" s="21">
        <f>G32-G33</f>
        <v>19620.56129999971</v>
      </c>
      <c r="H34" s="21">
        <f>H32-H33</f>
        <v>461203.44231000007</v>
      </c>
      <c r="I34" s="34"/>
      <c r="J34" s="2"/>
    </row>
    <row r="35" spans="1:10" ht="30">
      <c r="A35" s="76" t="s">
        <v>30</v>
      </c>
      <c r="B35" s="100" t="s">
        <v>31</v>
      </c>
      <c r="C35" s="101">
        <v>0</v>
      </c>
      <c r="D35" s="101">
        <v>0</v>
      </c>
      <c r="E35" s="39">
        <v>0</v>
      </c>
      <c r="F35" s="6"/>
      <c r="G35" s="22"/>
      <c r="H35" s="27"/>
      <c r="I35" s="24"/>
      <c r="J35" s="2"/>
    </row>
    <row r="36" spans="1:10" ht="30">
      <c r="A36" s="77" t="s">
        <v>32</v>
      </c>
      <c r="B36" s="60" t="s">
        <v>33</v>
      </c>
      <c r="C36" s="38">
        <v>12221.3</v>
      </c>
      <c r="D36" s="38">
        <v>2693.85367</v>
      </c>
      <c r="E36" s="39">
        <f t="shared" si="1"/>
        <v>22.042284126893211</v>
      </c>
      <c r="F36" s="6"/>
      <c r="G36" s="22"/>
      <c r="H36" s="22"/>
      <c r="I36" s="3"/>
      <c r="J36" s="2"/>
    </row>
    <row r="37" spans="1:10" ht="30">
      <c r="A37" s="76" t="s">
        <v>34</v>
      </c>
      <c r="B37" s="63" t="s">
        <v>35</v>
      </c>
      <c r="C37" s="39">
        <v>158120.20168</v>
      </c>
      <c r="D37" s="39">
        <v>40971.515829999997</v>
      </c>
      <c r="E37" s="39">
        <f t="shared" si="1"/>
        <v>25.911626341659495</v>
      </c>
      <c r="F37" s="6"/>
      <c r="G37" s="23"/>
      <c r="H37" s="23"/>
      <c r="I37" s="3"/>
      <c r="J37" s="2"/>
    </row>
    <row r="38" spans="1:10" ht="15.75">
      <c r="A38" s="64" t="s">
        <v>144</v>
      </c>
      <c r="B38" s="98" t="s">
        <v>145</v>
      </c>
      <c r="C38" s="99">
        <v>0</v>
      </c>
      <c r="D38" s="99">
        <v>0</v>
      </c>
      <c r="E38" s="39">
        <v>0</v>
      </c>
      <c r="F38" s="6"/>
      <c r="G38" s="23"/>
      <c r="H38" s="23"/>
      <c r="I38" s="3"/>
      <c r="J38" s="2"/>
    </row>
    <row r="39" spans="1:10" ht="45">
      <c r="A39" s="76" t="s">
        <v>36</v>
      </c>
      <c r="B39" s="62" t="s">
        <v>37</v>
      </c>
      <c r="C39" s="39">
        <v>29994.2</v>
      </c>
      <c r="D39" s="39">
        <v>9307.6777700000002</v>
      </c>
      <c r="E39" s="39">
        <f t="shared" si="1"/>
        <v>31.031592007788174</v>
      </c>
      <c r="F39" s="6"/>
      <c r="G39" s="23"/>
      <c r="H39" s="23"/>
      <c r="I39" s="3"/>
      <c r="J39" s="2"/>
    </row>
    <row r="40" spans="1:10" ht="15.75">
      <c r="A40" s="76" t="s">
        <v>38</v>
      </c>
      <c r="B40" s="102" t="s">
        <v>39</v>
      </c>
      <c r="C40" s="99">
        <v>0</v>
      </c>
      <c r="D40" s="99">
        <v>0</v>
      </c>
      <c r="E40" s="39">
        <v>0</v>
      </c>
      <c r="F40" s="6"/>
      <c r="G40" s="23"/>
      <c r="H40" s="23"/>
      <c r="I40" s="3"/>
      <c r="J40" s="2"/>
    </row>
    <row r="41" spans="1:10" ht="15.75">
      <c r="A41" s="76" t="s">
        <v>40</v>
      </c>
      <c r="B41" s="63" t="s">
        <v>41</v>
      </c>
      <c r="C41" s="39">
        <v>4481.2803599999997</v>
      </c>
      <c r="D41" s="39">
        <v>0</v>
      </c>
      <c r="E41" s="39">
        <f t="shared" si="1"/>
        <v>0</v>
      </c>
      <c r="F41" s="6"/>
      <c r="G41" s="23"/>
      <c r="H41" s="23"/>
      <c r="I41" s="3"/>
      <c r="J41" s="2"/>
    </row>
    <row r="42" spans="1:10" ht="15.75">
      <c r="A42" s="76" t="s">
        <v>42</v>
      </c>
      <c r="B42" s="63" t="s">
        <v>43</v>
      </c>
      <c r="C42" s="39">
        <v>63435.604330000002</v>
      </c>
      <c r="D42" s="39">
        <v>13611.243829999999</v>
      </c>
      <c r="E42" s="39">
        <f t="shared" si="1"/>
        <v>21.456789091489686</v>
      </c>
      <c r="F42" s="6"/>
      <c r="G42" s="23"/>
      <c r="H42" s="23"/>
      <c r="I42" s="3"/>
      <c r="J42" s="2"/>
    </row>
    <row r="43" spans="1:10" ht="28.5">
      <c r="A43" s="74" t="s">
        <v>44</v>
      </c>
      <c r="B43" s="59" t="s">
        <v>45</v>
      </c>
      <c r="C43" s="37">
        <f>SUM(C44:C45)+C46</f>
        <v>24597.476640000001</v>
      </c>
      <c r="D43" s="37">
        <f>SUM(D44:D45)+D46</f>
        <v>5633.9263400000009</v>
      </c>
      <c r="E43" s="36">
        <f t="shared" si="1"/>
        <v>22.904489035424898</v>
      </c>
      <c r="F43" s="6"/>
      <c r="G43" s="25"/>
      <c r="H43" s="25"/>
      <c r="I43" s="3"/>
      <c r="J43" s="2"/>
    </row>
    <row r="44" spans="1:10" ht="45">
      <c r="A44" s="76" t="s">
        <v>46</v>
      </c>
      <c r="B44" s="62" t="s">
        <v>47</v>
      </c>
      <c r="C44" s="39">
        <v>19739.076639999999</v>
      </c>
      <c r="D44" s="39">
        <v>5385.8670700000002</v>
      </c>
      <c r="E44" s="39">
        <f t="shared" si="1"/>
        <v>27.285304010046136</v>
      </c>
      <c r="F44" s="6"/>
      <c r="G44" s="23"/>
      <c r="H44" s="23"/>
      <c r="I44" s="3"/>
      <c r="J44" s="2"/>
    </row>
    <row r="45" spans="1:10" ht="15.75">
      <c r="A45" s="76" t="s">
        <v>48</v>
      </c>
      <c r="B45" s="63" t="s">
        <v>49</v>
      </c>
      <c r="C45" s="39">
        <v>2193.4</v>
      </c>
      <c r="D45" s="39">
        <v>36.225940000000001</v>
      </c>
      <c r="E45" s="39">
        <f t="shared" si="1"/>
        <v>1.6515884015683415</v>
      </c>
      <c r="F45" s="6"/>
      <c r="G45" s="23"/>
      <c r="H45" s="23"/>
      <c r="I45" s="3"/>
      <c r="J45" s="2"/>
    </row>
    <row r="46" spans="1:10" ht="30">
      <c r="A46" s="65" t="s">
        <v>50</v>
      </c>
      <c r="B46" s="62" t="s">
        <v>51</v>
      </c>
      <c r="C46" s="39">
        <v>2665</v>
      </c>
      <c r="D46" s="39">
        <v>211.83332999999999</v>
      </c>
      <c r="E46" s="39">
        <f t="shared" si="1"/>
        <v>7.9487178236397744</v>
      </c>
      <c r="F46" s="6"/>
      <c r="G46" s="23"/>
      <c r="H46" s="23"/>
      <c r="I46" s="3"/>
      <c r="J46" s="2"/>
    </row>
    <row r="47" spans="1:10" ht="15.75">
      <c r="A47" s="78" t="s">
        <v>52</v>
      </c>
      <c r="B47" s="59" t="s">
        <v>53</v>
      </c>
      <c r="C47" s="37">
        <f>SUM(C48:C51)</f>
        <v>133161.16</v>
      </c>
      <c r="D47" s="37">
        <f>SUM(D48:D51)</f>
        <v>30672.221969999999</v>
      </c>
      <c r="E47" s="37">
        <f t="shared" si="1"/>
        <v>23.033910165696962</v>
      </c>
      <c r="F47" s="6"/>
      <c r="G47" s="25"/>
      <c r="H47" s="25"/>
      <c r="I47" s="3"/>
      <c r="J47" s="2"/>
    </row>
    <row r="48" spans="1:10" ht="15.75">
      <c r="A48" s="64" t="s">
        <v>54</v>
      </c>
      <c r="B48" s="63" t="s">
        <v>55</v>
      </c>
      <c r="C48" s="39">
        <v>17000</v>
      </c>
      <c r="D48" s="39">
        <v>5908.4224800000002</v>
      </c>
      <c r="E48" s="39">
        <f t="shared" si="1"/>
        <v>34.755426352941178</v>
      </c>
      <c r="F48" s="6"/>
      <c r="G48" s="23"/>
      <c r="H48" s="23"/>
      <c r="I48" s="3"/>
      <c r="J48" s="2"/>
    </row>
    <row r="49" spans="1:10" ht="15.75">
      <c r="A49" s="64" t="s">
        <v>56</v>
      </c>
      <c r="B49" s="63" t="s">
        <v>57</v>
      </c>
      <c r="C49" s="39">
        <v>40602.800000000003</v>
      </c>
      <c r="D49" s="39">
        <v>5499.9844999999996</v>
      </c>
      <c r="E49" s="39">
        <f t="shared" si="1"/>
        <v>13.545825657343826</v>
      </c>
      <c r="F49" s="6"/>
      <c r="G49" s="23"/>
      <c r="H49" s="23"/>
      <c r="I49" s="3"/>
      <c r="J49" s="2"/>
    </row>
    <row r="50" spans="1:10" ht="15.75">
      <c r="A50" s="64" t="s">
        <v>58</v>
      </c>
      <c r="B50" s="63" t="s">
        <v>59</v>
      </c>
      <c r="C50" s="39">
        <v>13846.6</v>
      </c>
      <c r="D50" s="39">
        <v>0</v>
      </c>
      <c r="E50" s="39">
        <f t="shared" si="1"/>
        <v>0</v>
      </c>
      <c r="F50" s="6"/>
      <c r="G50" s="23"/>
      <c r="H50" s="23"/>
      <c r="I50" s="3"/>
      <c r="J50" s="2"/>
    </row>
    <row r="51" spans="1:10" ht="15.75">
      <c r="A51" s="64" t="s">
        <v>60</v>
      </c>
      <c r="B51" s="63" t="s">
        <v>61</v>
      </c>
      <c r="C51" s="39">
        <v>61711.76</v>
      </c>
      <c r="D51" s="39">
        <v>19263.814989999999</v>
      </c>
      <c r="E51" s="39">
        <f t="shared" si="1"/>
        <v>31.215792565306838</v>
      </c>
      <c r="F51" s="6"/>
      <c r="G51" s="23"/>
      <c r="H51" s="23"/>
      <c r="I51" s="3"/>
      <c r="J51" s="2"/>
    </row>
    <row r="52" spans="1:10" ht="15.75">
      <c r="A52" s="74" t="s">
        <v>62</v>
      </c>
      <c r="B52" s="59" t="s">
        <v>63</v>
      </c>
      <c r="C52" s="37">
        <f>SUM(C53:C56)</f>
        <v>353936.47041000001</v>
      </c>
      <c r="D52" s="37">
        <f>SUM(D53:D56)</f>
        <v>42471.812810000003</v>
      </c>
      <c r="E52" s="37">
        <f t="shared" si="1"/>
        <v>11.999840751307898</v>
      </c>
      <c r="F52" s="6"/>
      <c r="G52" s="25"/>
      <c r="H52" s="25"/>
      <c r="I52" s="3"/>
      <c r="J52" s="2"/>
    </row>
    <row r="53" spans="1:10" ht="15.75">
      <c r="A53" s="76" t="s">
        <v>64</v>
      </c>
      <c r="B53" s="63" t="s">
        <v>65</v>
      </c>
      <c r="C53" s="39">
        <v>123245.87041</v>
      </c>
      <c r="D53" s="39">
        <v>1186.21101</v>
      </c>
      <c r="E53" s="39">
        <f t="shared" si="1"/>
        <v>0.96247525864668027</v>
      </c>
      <c r="F53" s="6"/>
      <c r="G53" s="23"/>
      <c r="H53" s="23"/>
      <c r="I53" s="3"/>
      <c r="J53" s="2"/>
    </row>
    <row r="54" spans="1:10" ht="15.75">
      <c r="A54" s="76" t="s">
        <v>66</v>
      </c>
      <c r="B54" s="63" t="s">
        <v>67</v>
      </c>
      <c r="C54" s="39">
        <v>34334</v>
      </c>
      <c r="D54" s="39">
        <v>7594.7770200000004</v>
      </c>
      <c r="E54" s="39">
        <f t="shared" si="1"/>
        <v>22.120280246985498</v>
      </c>
      <c r="F54" s="6"/>
      <c r="G54" s="23"/>
      <c r="H54" s="23"/>
      <c r="I54" s="3"/>
      <c r="J54" s="2"/>
    </row>
    <row r="55" spans="1:10" ht="15.75">
      <c r="A55" s="76" t="s">
        <v>68</v>
      </c>
      <c r="B55" s="63" t="s">
        <v>69</v>
      </c>
      <c r="C55" s="39">
        <v>161218.4</v>
      </c>
      <c r="D55" s="39">
        <v>24336.351640000001</v>
      </c>
      <c r="E55" s="39">
        <f t="shared" si="1"/>
        <v>15.095269299285938</v>
      </c>
      <c r="F55" s="6"/>
      <c r="G55" s="23"/>
      <c r="H55" s="23"/>
      <c r="I55" s="3"/>
      <c r="J55" s="2"/>
    </row>
    <row r="56" spans="1:10" ht="30">
      <c r="A56" s="76" t="s">
        <v>70</v>
      </c>
      <c r="B56" s="63" t="s">
        <v>71</v>
      </c>
      <c r="C56" s="39">
        <v>35138.199999999997</v>
      </c>
      <c r="D56" s="39">
        <v>9354.4731400000001</v>
      </c>
      <c r="E56" s="39">
        <f t="shared" si="1"/>
        <v>26.621947453199084</v>
      </c>
      <c r="F56" s="6"/>
      <c r="G56" s="23"/>
      <c r="H56" s="23"/>
      <c r="I56" s="3"/>
      <c r="J56" s="2"/>
    </row>
    <row r="57" spans="1:10" ht="15.75">
      <c r="A57" s="55" t="s">
        <v>137</v>
      </c>
      <c r="B57" s="66" t="s">
        <v>139</v>
      </c>
      <c r="C57" s="36">
        <f>C58</f>
        <v>250</v>
      </c>
      <c r="D57" s="36">
        <f>D58</f>
        <v>0</v>
      </c>
      <c r="E57" s="36">
        <v>0</v>
      </c>
      <c r="F57" s="6"/>
      <c r="G57" s="20"/>
      <c r="H57" s="20"/>
      <c r="I57" s="3"/>
      <c r="J57" s="2"/>
    </row>
    <row r="58" spans="1:10" ht="15.75">
      <c r="A58" s="76" t="s">
        <v>138</v>
      </c>
      <c r="B58" s="63" t="s">
        <v>140</v>
      </c>
      <c r="C58" s="39">
        <v>250</v>
      </c>
      <c r="D58" s="39">
        <v>0</v>
      </c>
      <c r="E58" s="39">
        <v>0</v>
      </c>
      <c r="F58" s="6"/>
      <c r="G58" s="23"/>
      <c r="H58" s="23"/>
      <c r="I58" s="3"/>
      <c r="J58" s="2"/>
    </row>
    <row r="59" spans="1:10" ht="15.75">
      <c r="A59" s="78" t="s">
        <v>72</v>
      </c>
      <c r="B59" s="59" t="s">
        <v>73</v>
      </c>
      <c r="C59" s="37">
        <f>C60+C61+C63+C64+C62</f>
        <v>1439762.1867499999</v>
      </c>
      <c r="D59" s="37">
        <f>D60+D61+D63+D64+D62</f>
        <v>460551.76929000003</v>
      </c>
      <c r="E59" s="37">
        <f t="shared" si="1"/>
        <v>31.988044520714322</v>
      </c>
      <c r="F59" s="6"/>
      <c r="G59" s="25"/>
      <c r="H59" s="25"/>
      <c r="I59" s="3"/>
      <c r="J59" s="2"/>
    </row>
    <row r="60" spans="1:10" ht="15.75">
      <c r="A60" s="76" t="s">
        <v>74</v>
      </c>
      <c r="B60" s="63" t="s">
        <v>75</v>
      </c>
      <c r="C60" s="39">
        <v>505065.97275000002</v>
      </c>
      <c r="D60" s="39">
        <v>155529.60182000001</v>
      </c>
      <c r="E60" s="39">
        <f t="shared" si="1"/>
        <v>30.793918064439634</v>
      </c>
      <c r="F60" s="6"/>
      <c r="G60" s="23"/>
      <c r="H60" s="23"/>
      <c r="I60" s="3"/>
      <c r="J60" s="2"/>
    </row>
    <row r="61" spans="1:10" ht="15.75">
      <c r="A61" s="76" t="s">
        <v>76</v>
      </c>
      <c r="B61" s="63" t="s">
        <v>77</v>
      </c>
      <c r="C61" s="39">
        <v>662393.31499999994</v>
      </c>
      <c r="D61" s="39">
        <v>207781.28169999999</v>
      </c>
      <c r="E61" s="39">
        <f t="shared" si="1"/>
        <v>31.368263687866477</v>
      </c>
      <c r="F61" s="6"/>
      <c r="G61" s="23"/>
      <c r="H61" s="23"/>
      <c r="I61" s="3"/>
      <c r="J61" s="2"/>
    </row>
    <row r="62" spans="1:10" ht="15.75">
      <c r="A62" s="96" t="s">
        <v>152</v>
      </c>
      <c r="B62" s="97" t="s">
        <v>151</v>
      </c>
      <c r="C62" s="39">
        <v>115691.399</v>
      </c>
      <c r="D62" s="39">
        <v>36006.510999999999</v>
      </c>
      <c r="E62" s="39">
        <f t="shared" si="1"/>
        <v>31.122893586929479</v>
      </c>
      <c r="F62" s="6"/>
      <c r="G62" s="23"/>
      <c r="H62" s="23"/>
      <c r="I62" s="3"/>
      <c r="J62" s="2"/>
    </row>
    <row r="63" spans="1:10" ht="15.75">
      <c r="A63" s="76" t="s">
        <v>78</v>
      </c>
      <c r="B63" s="63" t="s">
        <v>79</v>
      </c>
      <c r="C63" s="39">
        <v>20495.599999999999</v>
      </c>
      <c r="D63" s="39">
        <v>6067.99431</v>
      </c>
      <c r="E63" s="39">
        <f t="shared" si="1"/>
        <v>29.606326772575581</v>
      </c>
      <c r="F63" s="6"/>
      <c r="G63" s="23"/>
      <c r="H63" s="23"/>
      <c r="I63" s="3"/>
      <c r="J63" s="2"/>
    </row>
    <row r="64" spans="1:10" ht="15.75">
      <c r="A64" s="76" t="s">
        <v>80</v>
      </c>
      <c r="B64" s="63" t="s">
        <v>81</v>
      </c>
      <c r="C64" s="39">
        <v>136115.9</v>
      </c>
      <c r="D64" s="39">
        <v>55166.38046</v>
      </c>
      <c r="E64" s="39">
        <f t="shared" si="1"/>
        <v>40.528976012354178</v>
      </c>
      <c r="F64" s="6"/>
      <c r="G64" s="23"/>
      <c r="H64" s="23"/>
      <c r="I64" s="3"/>
      <c r="J64" s="2"/>
    </row>
    <row r="65" spans="1:10" ht="15.75">
      <c r="A65" s="74" t="s">
        <v>82</v>
      </c>
      <c r="B65" s="59" t="s">
        <v>83</v>
      </c>
      <c r="C65" s="37">
        <f>SUM(C66:C67)</f>
        <v>173771.701</v>
      </c>
      <c r="D65" s="37">
        <f>SUM(D66:D67)</f>
        <v>54002.903149999998</v>
      </c>
      <c r="E65" s="37">
        <f t="shared" si="1"/>
        <v>31.076926127344517</v>
      </c>
      <c r="F65" s="6"/>
      <c r="G65" s="25"/>
      <c r="H65" s="25"/>
      <c r="I65" s="3"/>
      <c r="J65" s="2"/>
    </row>
    <row r="66" spans="1:10" ht="15.75">
      <c r="A66" s="76" t="s">
        <v>84</v>
      </c>
      <c r="B66" s="63" t="s">
        <v>85</v>
      </c>
      <c r="C66" s="39">
        <v>133274.101</v>
      </c>
      <c r="D66" s="39">
        <v>44136.629260000002</v>
      </c>
      <c r="E66" s="39">
        <f t="shared" si="1"/>
        <v>33.11718400561562</v>
      </c>
      <c r="F66" s="6"/>
      <c r="G66" s="23"/>
      <c r="H66" s="23"/>
      <c r="I66" s="3"/>
      <c r="J66" s="2"/>
    </row>
    <row r="67" spans="1:10" ht="30">
      <c r="A67" s="76" t="s">
        <v>86</v>
      </c>
      <c r="B67" s="63" t="s">
        <v>87</v>
      </c>
      <c r="C67" s="39">
        <v>40497.599999999999</v>
      </c>
      <c r="D67" s="39">
        <v>9866.2738900000004</v>
      </c>
      <c r="E67" s="39">
        <f t="shared" si="1"/>
        <v>24.362613809213389</v>
      </c>
      <c r="F67" s="6"/>
      <c r="G67" s="23"/>
      <c r="H67" s="23"/>
      <c r="I67" s="3"/>
      <c r="J67" s="2"/>
    </row>
    <row r="68" spans="1:10" ht="15.75">
      <c r="A68" s="74" t="s">
        <v>88</v>
      </c>
      <c r="B68" s="59" t="s">
        <v>89</v>
      </c>
      <c r="C68" s="37">
        <f>SUM(C69:C71)</f>
        <v>85370.046999999991</v>
      </c>
      <c r="D68" s="37">
        <f>SUM(D69:D71)</f>
        <v>12961.01467</v>
      </c>
      <c r="E68" s="37">
        <f t="shared" si="1"/>
        <v>15.182157121220751</v>
      </c>
      <c r="F68" s="6"/>
      <c r="G68" s="25"/>
      <c r="H68" s="25"/>
      <c r="I68" s="3"/>
      <c r="J68" s="2"/>
    </row>
    <row r="69" spans="1:10" ht="15.75">
      <c r="A69" s="76" t="s">
        <v>90</v>
      </c>
      <c r="B69" s="63" t="s">
        <v>91</v>
      </c>
      <c r="C69" s="39">
        <v>11324.4</v>
      </c>
      <c r="D69" s="39">
        <v>3788.12799</v>
      </c>
      <c r="E69" s="39">
        <f t="shared" si="1"/>
        <v>33.451026014623295</v>
      </c>
      <c r="F69" s="6"/>
      <c r="G69" s="23"/>
      <c r="H69" s="23"/>
      <c r="I69" s="3"/>
      <c r="J69" s="2"/>
    </row>
    <row r="70" spans="1:10" ht="15.75">
      <c r="A70" s="76" t="s">
        <v>92</v>
      </c>
      <c r="B70" s="63" t="s">
        <v>93</v>
      </c>
      <c r="C70" s="39">
        <v>45274.146999999997</v>
      </c>
      <c r="D70" s="39">
        <v>4965.6289200000001</v>
      </c>
      <c r="E70" s="39">
        <f t="shared" si="1"/>
        <v>10.967912703026741</v>
      </c>
      <c r="F70" s="6"/>
      <c r="G70" s="23"/>
      <c r="H70" s="23"/>
      <c r="I70" s="3"/>
      <c r="J70" s="2"/>
    </row>
    <row r="71" spans="1:10" ht="15.75">
      <c r="A71" s="76" t="s">
        <v>94</v>
      </c>
      <c r="B71" s="63" t="s">
        <v>95</v>
      </c>
      <c r="C71" s="39">
        <v>28771.5</v>
      </c>
      <c r="D71" s="39">
        <v>4207.2577600000004</v>
      </c>
      <c r="E71" s="39">
        <f t="shared" si="1"/>
        <v>14.623004570495111</v>
      </c>
      <c r="F71" s="6"/>
      <c r="G71" s="23"/>
      <c r="H71" s="23"/>
      <c r="I71" s="3"/>
      <c r="J71" s="2"/>
    </row>
    <row r="72" spans="1:10" ht="15.75">
      <c r="A72" s="74" t="s">
        <v>96</v>
      </c>
      <c r="B72" s="59" t="s">
        <v>97</v>
      </c>
      <c r="C72" s="37">
        <f>SUM(C73:C75)</f>
        <v>192688.40000000002</v>
      </c>
      <c r="D72" s="37">
        <f>SUM(D73:D75)</f>
        <v>65775.805859999993</v>
      </c>
      <c r="E72" s="37">
        <f t="shared" si="1"/>
        <v>34.135841005478269</v>
      </c>
      <c r="F72" s="6"/>
      <c r="G72" s="25"/>
      <c r="H72" s="25"/>
      <c r="I72" s="3"/>
      <c r="J72" s="2"/>
    </row>
    <row r="73" spans="1:10" ht="15.75">
      <c r="A73" s="65" t="s">
        <v>98</v>
      </c>
      <c r="B73" s="63" t="s">
        <v>99</v>
      </c>
      <c r="C73" s="39">
        <v>174783.7</v>
      </c>
      <c r="D73" s="39">
        <v>57206</v>
      </c>
      <c r="E73" s="39">
        <f t="shared" si="1"/>
        <v>32.729596638588148</v>
      </c>
      <c r="F73" s="6"/>
      <c r="G73" s="23"/>
      <c r="H73" s="23"/>
      <c r="I73" s="3"/>
      <c r="J73" s="2"/>
    </row>
    <row r="74" spans="1:10" ht="15.75">
      <c r="A74" s="65" t="s">
        <v>143</v>
      </c>
      <c r="B74" s="98" t="s">
        <v>142</v>
      </c>
      <c r="C74" s="99">
        <v>0</v>
      </c>
      <c r="D74" s="99">
        <v>0</v>
      </c>
      <c r="E74" s="37">
        <v>0</v>
      </c>
      <c r="F74" s="6"/>
      <c r="G74" s="23"/>
      <c r="H74" s="23"/>
      <c r="I74" s="3"/>
      <c r="J74" s="2"/>
    </row>
    <row r="75" spans="1:10" ht="30">
      <c r="A75" s="65" t="s">
        <v>100</v>
      </c>
      <c r="B75" s="63" t="s">
        <v>101</v>
      </c>
      <c r="C75" s="39">
        <v>17904.7</v>
      </c>
      <c r="D75" s="39">
        <v>8569.8058600000004</v>
      </c>
      <c r="E75" s="39">
        <f t="shared" ref="E75:E86" si="2">D75/C75*100</f>
        <v>47.863442894882354</v>
      </c>
      <c r="F75" s="6"/>
      <c r="G75" s="23"/>
      <c r="H75" s="23"/>
      <c r="I75" s="3"/>
      <c r="J75" s="2"/>
    </row>
    <row r="76" spans="1:10" ht="28.5">
      <c r="A76" s="74" t="s">
        <v>102</v>
      </c>
      <c r="B76" s="59" t="s">
        <v>103</v>
      </c>
      <c r="C76" s="37">
        <f>C77</f>
        <v>49234.2</v>
      </c>
      <c r="D76" s="37">
        <f>D77</f>
        <v>16350.051509999999</v>
      </c>
      <c r="E76" s="37">
        <f t="shared" si="2"/>
        <v>33.208727896462214</v>
      </c>
      <c r="F76" s="6"/>
      <c r="G76" s="25"/>
      <c r="H76" s="25"/>
      <c r="I76" s="3"/>
      <c r="J76" s="2"/>
    </row>
    <row r="77" spans="1:10" ht="30">
      <c r="A77" s="65" t="s">
        <v>104</v>
      </c>
      <c r="B77" s="63" t="s">
        <v>105</v>
      </c>
      <c r="C77" s="39">
        <v>49234.2</v>
      </c>
      <c r="D77" s="39">
        <v>16350.051509999999</v>
      </c>
      <c r="E77" s="39">
        <f t="shared" si="2"/>
        <v>33.208727896462214</v>
      </c>
      <c r="F77" s="6"/>
      <c r="G77" s="23"/>
      <c r="H77" s="23"/>
      <c r="I77" s="3"/>
      <c r="J77" s="2"/>
    </row>
    <row r="78" spans="1:10" ht="15.75">
      <c r="A78" s="111" t="s">
        <v>106</v>
      </c>
      <c r="B78" s="112"/>
      <c r="C78" s="113">
        <f>C79+C80+C81+C82+C83+C84+C85+C86</f>
        <v>2721024.22817</v>
      </c>
      <c r="D78" s="113">
        <f>D79+D80+D81+D82+D83+D84+D85+D86</f>
        <v>755003.79669999995</v>
      </c>
      <c r="E78" s="113">
        <f t="shared" si="2"/>
        <v>27.747044252074556</v>
      </c>
      <c r="F78" s="114" t="s">
        <v>147</v>
      </c>
      <c r="G78" s="115">
        <f>C79+C80+C81+C82+C83+C84+C85+C86</f>
        <v>2721024.22817</v>
      </c>
      <c r="H78" s="115">
        <f>D79+D80+D81+D82+D83+D84+D85+D86</f>
        <v>755003.79669999995</v>
      </c>
      <c r="I78" s="116"/>
      <c r="J78" s="117"/>
    </row>
    <row r="79" spans="1:10" ht="30">
      <c r="A79" s="68" t="s">
        <v>107</v>
      </c>
      <c r="B79" s="67">
        <v>905</v>
      </c>
      <c r="C79" s="89">
        <v>6317.8</v>
      </c>
      <c r="D79" s="89">
        <v>2169.4354800000001</v>
      </c>
      <c r="E79" s="89">
        <f t="shared" si="2"/>
        <v>34.338464022286239</v>
      </c>
      <c r="F79" s="6"/>
      <c r="G79" s="131">
        <f>G32-G78</f>
        <v>0</v>
      </c>
      <c r="H79" s="131">
        <f>H32-H78</f>
        <v>0</v>
      </c>
      <c r="I79" s="33"/>
      <c r="J79" s="17"/>
    </row>
    <row r="80" spans="1:10" ht="30">
      <c r="A80" s="68" t="s">
        <v>108</v>
      </c>
      <c r="B80" s="69" t="s">
        <v>109</v>
      </c>
      <c r="C80" s="89">
        <v>13056.3</v>
      </c>
      <c r="D80" s="89">
        <v>2728.85367</v>
      </c>
      <c r="E80" s="89">
        <f t="shared" si="2"/>
        <v>20.90066611520875</v>
      </c>
      <c r="F80" s="6"/>
      <c r="G80" s="29"/>
      <c r="H80" s="29"/>
      <c r="I80" s="3"/>
      <c r="J80" s="2"/>
    </row>
    <row r="81" spans="1:10" ht="15.75">
      <c r="A81" s="68" t="s">
        <v>110</v>
      </c>
      <c r="B81" s="67" t="s">
        <v>111</v>
      </c>
      <c r="C81" s="89">
        <v>758601.52816999995</v>
      </c>
      <c r="D81" s="89">
        <v>134313.80392000001</v>
      </c>
      <c r="E81" s="89">
        <f t="shared" si="2"/>
        <v>17.705448635729713</v>
      </c>
      <c r="F81" s="6"/>
      <c r="G81" s="29"/>
      <c r="H81" s="29"/>
      <c r="I81" s="30"/>
      <c r="J81" s="2"/>
    </row>
    <row r="82" spans="1:10" ht="45">
      <c r="A82" s="68" t="s">
        <v>112</v>
      </c>
      <c r="B82" s="67" t="s">
        <v>113</v>
      </c>
      <c r="C82" s="89">
        <v>231145.8</v>
      </c>
      <c r="D82" s="89">
        <v>71509.071429999996</v>
      </c>
      <c r="E82" s="89">
        <f t="shared" si="2"/>
        <v>30.936781646043322</v>
      </c>
      <c r="F82" s="6"/>
      <c r="G82" s="81"/>
      <c r="H82" s="81"/>
      <c r="I82" s="3"/>
      <c r="J82" s="2"/>
    </row>
    <row r="83" spans="1:10" ht="30">
      <c r="A83" s="68" t="s">
        <v>114</v>
      </c>
      <c r="B83" s="67" t="s">
        <v>115</v>
      </c>
      <c r="C83" s="89">
        <v>45119.5</v>
      </c>
      <c r="D83" s="89">
        <v>9547.1422199999997</v>
      </c>
      <c r="E83" s="89">
        <f t="shared" si="2"/>
        <v>21.159680891853856</v>
      </c>
      <c r="F83" s="6"/>
      <c r="G83" s="29"/>
      <c r="H83" s="29"/>
      <c r="I83" s="3"/>
      <c r="J83" s="2"/>
    </row>
    <row r="84" spans="1:10" ht="60">
      <c r="A84" s="68" t="s">
        <v>116</v>
      </c>
      <c r="B84" s="67" t="s">
        <v>117</v>
      </c>
      <c r="C84" s="89">
        <v>192441.9</v>
      </c>
      <c r="D84" s="89">
        <v>65775.805859999993</v>
      </c>
      <c r="E84" s="89">
        <f t="shared" si="2"/>
        <v>34.179565811811251</v>
      </c>
      <c r="F84" s="6"/>
      <c r="G84" s="29"/>
      <c r="H84" s="29"/>
      <c r="I84" s="3"/>
      <c r="J84" s="2"/>
    </row>
    <row r="85" spans="1:10" ht="45">
      <c r="A85" s="68" t="s">
        <v>118</v>
      </c>
      <c r="B85" s="67" t="s">
        <v>119</v>
      </c>
      <c r="C85" s="89">
        <v>1401430.8</v>
      </c>
      <c r="D85" s="89">
        <v>445471.39032000001</v>
      </c>
      <c r="E85" s="89">
        <f t="shared" si="2"/>
        <v>31.786898812271001</v>
      </c>
      <c r="F85" s="6"/>
      <c r="G85" s="29"/>
      <c r="H85" s="29"/>
      <c r="I85" s="33">
        <f>I87+I86</f>
        <v>-246923.97982000001</v>
      </c>
      <c r="J85" s="2"/>
    </row>
    <row r="86" spans="1:10" ht="15.75">
      <c r="A86" s="68" t="s">
        <v>120</v>
      </c>
      <c r="B86" s="67" t="s">
        <v>121</v>
      </c>
      <c r="C86" s="89">
        <v>72910.600000000006</v>
      </c>
      <c r="D86" s="89">
        <v>23488.293799999999</v>
      </c>
      <c r="E86" s="89">
        <f t="shared" si="2"/>
        <v>32.215197515861888</v>
      </c>
      <c r="F86" s="6"/>
      <c r="G86" s="29"/>
      <c r="H86" s="29"/>
      <c r="I86" s="3"/>
      <c r="J86" s="2"/>
    </row>
    <row r="87" spans="1:10" ht="42.75">
      <c r="A87" s="79" t="s">
        <v>122</v>
      </c>
      <c r="B87" s="70" t="s">
        <v>123</v>
      </c>
      <c r="C87" s="40">
        <f>C88+C91+C96</f>
        <v>63587.400000000489</v>
      </c>
      <c r="D87" s="40">
        <f>D88+D91+D96+D95</f>
        <v>246923.97982000001</v>
      </c>
      <c r="E87" s="40" t="s">
        <v>124</v>
      </c>
      <c r="F87" s="6"/>
      <c r="G87" s="9"/>
      <c r="H87" s="16">
        <f>C8-C32</f>
        <v>-67949.399999999441</v>
      </c>
      <c r="I87" s="43">
        <f>D8-D32</f>
        <v>-246923.97982000001</v>
      </c>
      <c r="J87" s="103"/>
    </row>
    <row r="88" spans="1:10" ht="28.5">
      <c r="A88" s="79" t="s">
        <v>125</v>
      </c>
      <c r="B88" s="70" t="s">
        <v>126</v>
      </c>
      <c r="C88" s="40">
        <f>C90-(-C89)</f>
        <v>65768.400000000023</v>
      </c>
      <c r="D88" s="40">
        <f>D90-(-D89)</f>
        <v>-76980</v>
      </c>
      <c r="E88" s="40" t="s">
        <v>124</v>
      </c>
      <c r="F88" s="6"/>
      <c r="G88" s="9"/>
      <c r="H88" s="16"/>
      <c r="I88" s="16"/>
      <c r="J88" s="10"/>
    </row>
    <row r="89" spans="1:10" ht="30">
      <c r="A89" s="80" t="s">
        <v>127</v>
      </c>
      <c r="B89" s="72" t="s">
        <v>126</v>
      </c>
      <c r="C89" s="41">
        <v>297708.40000000002</v>
      </c>
      <c r="D89" s="41">
        <v>0</v>
      </c>
      <c r="E89" s="41">
        <f>D89/C89*100</f>
        <v>0</v>
      </c>
      <c r="F89" s="6"/>
      <c r="G89" s="9"/>
      <c r="H89" s="16">
        <f>C87</f>
        <v>63587.400000000489</v>
      </c>
      <c r="I89" s="43">
        <f>D87</f>
        <v>246923.97982000001</v>
      </c>
      <c r="J89" s="82">
        <f>D87+I87</f>
        <v>0</v>
      </c>
    </row>
    <row r="90" spans="1:10" ht="30">
      <c r="A90" s="80" t="s">
        <v>128</v>
      </c>
      <c r="B90" s="72" t="s">
        <v>126</v>
      </c>
      <c r="C90" s="41">
        <v>-231940</v>
      </c>
      <c r="D90" s="41">
        <v>-76980</v>
      </c>
      <c r="E90" s="41">
        <f>D90/C90*100</f>
        <v>33.189618004656381</v>
      </c>
      <c r="F90" s="6"/>
      <c r="G90" s="9"/>
      <c r="H90" s="125">
        <f>H87+H89</f>
        <v>-4361.9999999989523</v>
      </c>
      <c r="I90" s="125">
        <f>I87+I89</f>
        <v>0</v>
      </c>
      <c r="J90" s="2"/>
    </row>
    <row r="91" spans="1:10" ht="28.5">
      <c r="A91" s="79" t="s">
        <v>129</v>
      </c>
      <c r="B91" s="70" t="s">
        <v>130</v>
      </c>
      <c r="C91" s="40">
        <f>C93-(-C92)</f>
        <v>0</v>
      </c>
      <c r="D91" s="40">
        <f>D92+D93</f>
        <v>0</v>
      </c>
      <c r="E91" s="40" t="s">
        <v>124</v>
      </c>
      <c r="F91" s="6"/>
      <c r="G91" s="9"/>
      <c r="H91" s="2"/>
      <c r="I91" s="2"/>
      <c r="J91" s="2"/>
    </row>
    <row r="92" spans="1:10" ht="45">
      <c r="A92" s="80" t="s">
        <v>131</v>
      </c>
      <c r="B92" s="72" t="s">
        <v>130</v>
      </c>
      <c r="C92" s="41">
        <v>0</v>
      </c>
      <c r="D92" s="41">
        <v>0</v>
      </c>
      <c r="E92" s="41">
        <v>0</v>
      </c>
      <c r="F92" s="6"/>
      <c r="G92" s="9"/>
      <c r="H92" s="18">
        <f>C8+C89+C92</f>
        <v>2950783.22817</v>
      </c>
      <c r="I92" s="18">
        <f>D8+D89+D92+D95</f>
        <v>598079.81688000006</v>
      </c>
      <c r="J92" s="11"/>
    </row>
    <row r="93" spans="1:10" ht="45">
      <c r="A93" s="80" t="s">
        <v>132</v>
      </c>
      <c r="B93" s="72" t="s">
        <v>130</v>
      </c>
      <c r="C93" s="41">
        <v>0</v>
      </c>
      <c r="D93" s="41">
        <v>0</v>
      </c>
      <c r="E93" s="41">
        <v>0</v>
      </c>
      <c r="F93" s="6"/>
      <c r="G93" s="9"/>
      <c r="H93" s="18">
        <f>C32-C90-C93</f>
        <v>2952964.2281699996</v>
      </c>
      <c r="I93" s="18">
        <f>D32-D90-D93</f>
        <v>831983.79670000006</v>
      </c>
      <c r="J93" s="11"/>
    </row>
    <row r="94" spans="1:10" ht="28.5" hidden="1">
      <c r="A94" s="79" t="s">
        <v>133</v>
      </c>
      <c r="B94" s="70" t="s">
        <v>134</v>
      </c>
      <c r="C94" s="40">
        <v>0</v>
      </c>
      <c r="D94" s="40">
        <v>0</v>
      </c>
      <c r="E94" s="40" t="s">
        <v>124</v>
      </c>
      <c r="F94" s="6"/>
      <c r="G94" s="9"/>
      <c r="H94" s="91"/>
      <c r="I94" s="91"/>
      <c r="J94" s="11"/>
    </row>
    <row r="95" spans="1:10" ht="28.5">
      <c r="A95" s="79" t="s">
        <v>133</v>
      </c>
      <c r="B95" s="70" t="s">
        <v>134</v>
      </c>
      <c r="C95" s="40">
        <v>0</v>
      </c>
      <c r="D95" s="40">
        <v>90000</v>
      </c>
      <c r="E95" s="40" t="s">
        <v>124</v>
      </c>
      <c r="F95" s="6"/>
      <c r="G95" s="9"/>
      <c r="H95" s="18"/>
      <c r="I95" s="18"/>
      <c r="J95" s="11"/>
    </row>
    <row r="96" spans="1:10" ht="28.5">
      <c r="A96" s="79" t="s">
        <v>135</v>
      </c>
      <c r="B96" s="70" t="s">
        <v>136</v>
      </c>
      <c r="C96" s="40">
        <f>H96</f>
        <v>-2180.9999999995343</v>
      </c>
      <c r="D96" s="40">
        <f>I96</f>
        <v>233903.97982000001</v>
      </c>
      <c r="E96" s="40" t="s">
        <v>124</v>
      </c>
      <c r="F96" s="6"/>
      <c r="G96" s="9"/>
      <c r="H96" s="18">
        <f>H92-H93</f>
        <v>-2180.9999999995343</v>
      </c>
      <c r="I96" s="18">
        <f>I93-I92</f>
        <v>233903.97982000001</v>
      </c>
      <c r="J96" s="11"/>
    </row>
    <row r="97" spans="1:10" ht="15.75">
      <c r="A97" s="12"/>
      <c r="B97" s="13"/>
      <c r="C97" s="14"/>
      <c r="D97" s="31"/>
      <c r="E97" s="14"/>
      <c r="F97" s="2"/>
      <c r="G97" s="3"/>
      <c r="H97" s="17">
        <f>C96</f>
        <v>-2180.9999999995343</v>
      </c>
      <c r="I97" s="17">
        <f>D96</f>
        <v>233903.97982000001</v>
      </c>
      <c r="J97" s="2"/>
    </row>
    <row r="98" spans="1:10" ht="15.75">
      <c r="A98" s="12"/>
      <c r="B98" s="13"/>
      <c r="C98" s="14"/>
      <c r="D98" s="14"/>
      <c r="E98" s="14"/>
      <c r="F98" s="2"/>
      <c r="G98" s="3"/>
      <c r="H98" s="17"/>
      <c r="I98" s="17"/>
      <c r="J98" s="2"/>
    </row>
    <row r="99" spans="1:10" ht="15.75">
      <c r="A99" s="12"/>
      <c r="B99" s="13"/>
      <c r="C99" s="14"/>
      <c r="D99" s="14"/>
      <c r="E99" s="14"/>
      <c r="F99" s="2"/>
      <c r="G99" s="3"/>
      <c r="H99" s="6"/>
      <c r="I99" s="6"/>
      <c r="J99" s="2"/>
    </row>
    <row r="100" spans="1:10" ht="16.5">
      <c r="A100" s="71" t="s">
        <v>156</v>
      </c>
      <c r="B100" s="15"/>
      <c r="C100" s="90"/>
      <c r="D100" s="90"/>
      <c r="E100" s="86" t="s">
        <v>157</v>
      </c>
      <c r="F100" s="2"/>
      <c r="G100" s="3"/>
      <c r="H100" s="6"/>
      <c r="I100" s="17"/>
      <c r="J100" s="2"/>
    </row>
    <row r="101" spans="1:10" ht="15.75">
      <c r="A101" s="120"/>
      <c r="B101" s="13"/>
      <c r="C101" s="14"/>
      <c r="D101" s="14"/>
      <c r="E101" s="32"/>
      <c r="F101" s="2"/>
      <c r="G101" s="3"/>
      <c r="H101" s="2"/>
      <c r="I101" s="2"/>
      <c r="J101" s="2"/>
    </row>
    <row r="102" spans="1:10" ht="16.5">
      <c r="A102" s="120"/>
      <c r="B102" s="13"/>
      <c r="C102" s="90"/>
      <c r="D102" s="90"/>
      <c r="E102" s="32"/>
      <c r="F102" s="2"/>
      <c r="G102" s="3"/>
      <c r="H102" s="129">
        <f>(H87+H89)*1000</f>
        <v>-4361999.9999989523</v>
      </c>
      <c r="I102" s="17">
        <f>(I87+I89)*1000</f>
        <v>0</v>
      </c>
      <c r="J102" s="2"/>
    </row>
    <row r="103" spans="1:10" ht="15.75">
      <c r="A103" s="12"/>
      <c r="B103" s="13"/>
      <c r="C103" s="14"/>
      <c r="D103" s="14"/>
      <c r="E103" s="14"/>
      <c r="F103" s="2"/>
      <c r="G103" s="5"/>
      <c r="H103" s="6"/>
      <c r="I103" s="2"/>
      <c r="J103" s="2"/>
    </row>
    <row r="104" spans="1:10" ht="16.5">
      <c r="A104" s="120"/>
      <c r="B104" s="13"/>
      <c r="C104" s="90"/>
      <c r="D104" s="90"/>
      <c r="E104" s="14"/>
      <c r="F104" s="2"/>
      <c r="G104" s="3"/>
      <c r="H104" s="2"/>
      <c r="I104" s="2"/>
      <c r="J104" s="2"/>
    </row>
    <row r="105" spans="1:10" ht="15.75">
      <c r="A105" s="120"/>
      <c r="B105" s="120"/>
      <c r="C105" s="14"/>
      <c r="D105" s="14"/>
      <c r="E105" s="14"/>
      <c r="F105" s="2"/>
      <c r="G105" s="3"/>
      <c r="H105" s="2"/>
      <c r="I105" s="2"/>
      <c r="J105" s="2"/>
    </row>
    <row r="106" spans="1:10" ht="15.75">
      <c r="A106" s="120" t="s">
        <v>150</v>
      </c>
      <c r="B106" s="13"/>
      <c r="C106" s="14"/>
      <c r="D106" s="14"/>
      <c r="E106" s="14"/>
      <c r="F106" s="2"/>
      <c r="G106" s="3"/>
      <c r="H106" s="2"/>
      <c r="I106" s="2"/>
      <c r="J106" s="2"/>
    </row>
    <row r="107" spans="1:10" ht="15.75">
      <c r="A107" s="87" t="s">
        <v>148</v>
      </c>
      <c r="B107" s="87"/>
      <c r="C107" s="14"/>
      <c r="D107" s="14"/>
      <c r="E107" s="14"/>
      <c r="F107" s="2"/>
      <c r="G107" s="3"/>
      <c r="H107" s="2"/>
      <c r="I107" s="2"/>
      <c r="J107" s="2"/>
    </row>
    <row r="108" spans="1:10" ht="15.75">
      <c r="A108" s="87">
        <v>27553</v>
      </c>
      <c r="B108" s="87"/>
      <c r="C108" s="14"/>
      <c r="D108" s="14"/>
      <c r="E108" s="14"/>
      <c r="F108" s="2"/>
      <c r="G108" s="3"/>
      <c r="H108" s="2"/>
      <c r="I108" s="2"/>
      <c r="J108" s="2"/>
    </row>
    <row r="109" spans="1:10" ht="15.75">
      <c r="A109" s="87">
        <v>27564</v>
      </c>
      <c r="B109" s="13"/>
      <c r="C109" s="14"/>
      <c r="D109" s="14"/>
      <c r="E109" s="14"/>
      <c r="F109" s="2"/>
      <c r="G109" s="3"/>
      <c r="H109" s="2"/>
      <c r="I109" s="2"/>
      <c r="J109" s="2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5" customWidth="1"/>
    <col min="2" max="2" width="14.6640625" style="1" customWidth="1"/>
    <col min="3" max="3" width="19.33203125" style="88" customWidth="1"/>
    <col min="4" max="4" width="23" style="88" customWidth="1"/>
    <col min="5" max="5" width="24.33203125" style="182" customWidth="1"/>
  </cols>
  <sheetData>
    <row r="1" spans="1:5">
      <c r="A1" s="172" t="s">
        <v>170</v>
      </c>
      <c r="B1" s="171"/>
      <c r="C1" s="171"/>
      <c r="D1" s="171"/>
      <c r="E1" s="173"/>
    </row>
    <row r="2" spans="1:5" ht="12.75">
      <c r="A2"/>
      <c r="B2"/>
      <c r="C2"/>
      <c r="D2"/>
      <c r="E2" s="174"/>
    </row>
    <row r="3" spans="1:5">
      <c r="B3" s="166"/>
      <c r="C3" s="162"/>
      <c r="D3" s="162"/>
      <c r="E3" s="175"/>
    </row>
    <row r="4" spans="1:5">
      <c r="A4" s="132"/>
      <c r="B4" s="133"/>
      <c r="C4" s="134"/>
      <c r="D4" s="134"/>
      <c r="E4" s="176" t="s">
        <v>0</v>
      </c>
    </row>
    <row r="5" spans="1:5" ht="47.25">
      <c r="A5" s="168" t="s">
        <v>1</v>
      </c>
      <c r="B5" s="168" t="s">
        <v>2</v>
      </c>
      <c r="C5" s="167" t="s">
        <v>168</v>
      </c>
      <c r="D5" s="167" t="s">
        <v>169</v>
      </c>
      <c r="E5" s="177" t="s">
        <v>165</v>
      </c>
    </row>
    <row r="6" spans="1:5" ht="12.75">
      <c r="A6"/>
      <c r="B6"/>
      <c r="C6"/>
      <c r="D6"/>
      <c r="E6" s="174"/>
    </row>
    <row r="7" spans="1:5">
      <c r="A7" s="135">
        <v>1</v>
      </c>
      <c r="B7" s="136">
        <v>2</v>
      </c>
      <c r="C7" s="135">
        <v>3</v>
      </c>
      <c r="D7" s="135">
        <v>4</v>
      </c>
      <c r="E7" s="178">
        <v>5</v>
      </c>
    </row>
    <row r="8" spans="1:5">
      <c r="A8" s="137" t="s">
        <v>5</v>
      </c>
      <c r="B8" s="146"/>
      <c r="C8" s="138">
        <f>C9+C23</f>
        <v>3024441.4</v>
      </c>
      <c r="D8" s="138" t="e">
        <f>D9+D23</f>
        <v>#REF!</v>
      </c>
      <c r="E8" s="179" t="e">
        <f>D8-C8</f>
        <v>#REF!</v>
      </c>
    </row>
    <row r="9" spans="1:5">
      <c r="A9" s="161" t="s">
        <v>6</v>
      </c>
      <c r="B9" s="139">
        <v>10000000</v>
      </c>
      <c r="C9" s="138">
        <f>C10+C11+C12+C13+C14+C15+C16+C17+C18+C19+C20+C21+C22</f>
        <v>1377823.8</v>
      </c>
      <c r="D9" s="138" t="e">
        <f>D10+D11+D12+D13+D14+D15+D16+D17+D18+D19+D20+D21+D22</f>
        <v>#REF!</v>
      </c>
      <c r="E9" s="179" t="e">
        <f t="shared" ref="E9:E72" si="0">D9-C9</f>
        <v>#REF!</v>
      </c>
    </row>
    <row r="10" spans="1:5">
      <c r="A10" s="140" t="s">
        <v>7</v>
      </c>
      <c r="B10" s="141">
        <v>10102000</v>
      </c>
      <c r="C10" s="142">
        <v>730725.5</v>
      </c>
      <c r="D10" s="142" t="e">
        <f>#REF!</f>
        <v>#REF!</v>
      </c>
      <c r="E10" s="180" t="e">
        <f t="shared" si="0"/>
        <v>#REF!</v>
      </c>
    </row>
    <row r="11" spans="1:5" ht="31.5">
      <c r="A11" s="143" t="s">
        <v>141</v>
      </c>
      <c r="B11" s="141">
        <v>10300000</v>
      </c>
      <c r="C11" s="142">
        <v>1807.1</v>
      </c>
      <c r="D11" s="142" t="e">
        <f>#REF!</f>
        <v>#REF!</v>
      </c>
      <c r="E11" s="180" t="e">
        <f t="shared" si="0"/>
        <v>#REF!</v>
      </c>
    </row>
    <row r="12" spans="1:5">
      <c r="A12" s="144" t="s">
        <v>8</v>
      </c>
      <c r="B12" s="141">
        <v>10500000</v>
      </c>
      <c r="C12" s="142">
        <v>204742.3</v>
      </c>
      <c r="D12" s="142" t="e">
        <f>#REF!</f>
        <v>#REF!</v>
      </c>
      <c r="E12" s="180" t="e">
        <f t="shared" si="0"/>
        <v>#REF!</v>
      </c>
    </row>
    <row r="13" spans="1:5">
      <c r="A13" s="145" t="s">
        <v>9</v>
      </c>
      <c r="B13" s="141">
        <v>10600000</v>
      </c>
      <c r="C13" s="142">
        <v>39382.6</v>
      </c>
      <c r="D13" s="142" t="e">
        <f>#REF!</f>
        <v>#REF!</v>
      </c>
      <c r="E13" s="180" t="e">
        <f t="shared" si="0"/>
        <v>#REF!</v>
      </c>
    </row>
    <row r="14" spans="1:5">
      <c r="A14" s="145" t="s">
        <v>10</v>
      </c>
      <c r="B14" s="141">
        <v>10800000</v>
      </c>
      <c r="C14" s="142">
        <v>9137.9</v>
      </c>
      <c r="D14" s="142" t="e">
        <f>#REF!</f>
        <v>#REF!</v>
      </c>
      <c r="E14" s="180" t="e">
        <f t="shared" si="0"/>
        <v>#REF!</v>
      </c>
    </row>
    <row r="15" spans="1:5" ht="31.5">
      <c r="A15" s="145" t="s">
        <v>11</v>
      </c>
      <c r="B15" s="141">
        <v>10900000</v>
      </c>
      <c r="C15" s="142">
        <v>0.2</v>
      </c>
      <c r="D15" s="142" t="e">
        <f>#REF!</f>
        <v>#REF!</v>
      </c>
      <c r="E15" s="180" t="e">
        <f t="shared" si="0"/>
        <v>#REF!</v>
      </c>
    </row>
    <row r="16" spans="1:5" ht="31.5">
      <c r="A16" s="145" t="s">
        <v>12</v>
      </c>
      <c r="B16" s="141">
        <v>11100000</v>
      </c>
      <c r="C16" s="142">
        <v>283723</v>
      </c>
      <c r="D16" s="142" t="e">
        <f>#REF!</f>
        <v>#REF!</v>
      </c>
      <c r="E16" s="180" t="e">
        <f t="shared" si="0"/>
        <v>#REF!</v>
      </c>
    </row>
    <row r="17" spans="1:5">
      <c r="A17" s="145" t="s">
        <v>13</v>
      </c>
      <c r="B17" s="141">
        <v>11200000</v>
      </c>
      <c r="C17" s="142">
        <v>3483.6</v>
      </c>
      <c r="D17" s="142" t="e">
        <f>#REF!</f>
        <v>#REF!</v>
      </c>
      <c r="E17" s="180" t="e">
        <f t="shared" si="0"/>
        <v>#REF!</v>
      </c>
    </row>
    <row r="18" spans="1:5" ht="31.5">
      <c r="A18" s="145" t="s">
        <v>14</v>
      </c>
      <c r="B18" s="141">
        <v>11300000</v>
      </c>
      <c r="C18" s="142">
        <v>2785.1</v>
      </c>
      <c r="D18" s="142" t="e">
        <f>#REF!</f>
        <v>#REF!</v>
      </c>
      <c r="E18" s="180" t="e">
        <f t="shared" si="0"/>
        <v>#REF!</v>
      </c>
    </row>
    <row r="19" spans="1:5" ht="31.5">
      <c r="A19" s="145" t="s">
        <v>15</v>
      </c>
      <c r="B19" s="141">
        <v>11400000</v>
      </c>
      <c r="C19" s="142">
        <v>43517.4</v>
      </c>
      <c r="D19" s="142" t="e">
        <f>#REF!</f>
        <v>#REF!</v>
      </c>
      <c r="E19" s="180" t="e">
        <f t="shared" si="0"/>
        <v>#REF!</v>
      </c>
    </row>
    <row r="20" spans="1:5">
      <c r="A20" s="145" t="s">
        <v>16</v>
      </c>
      <c r="B20" s="141">
        <v>11600000</v>
      </c>
      <c r="C20" s="142">
        <v>55827</v>
      </c>
      <c r="D20" s="142" t="e">
        <f>#REF!</f>
        <v>#REF!</v>
      </c>
      <c r="E20" s="180" t="e">
        <f t="shared" si="0"/>
        <v>#REF!</v>
      </c>
    </row>
    <row r="21" spans="1:5">
      <c r="A21" s="145" t="s">
        <v>17</v>
      </c>
      <c r="B21" s="141">
        <v>11700000</v>
      </c>
      <c r="C21" s="142">
        <v>2692.1</v>
      </c>
      <c r="D21" s="142" t="e">
        <f>#REF!</f>
        <v>#REF!</v>
      </c>
      <c r="E21" s="180" t="e">
        <f t="shared" si="0"/>
        <v>#REF!</v>
      </c>
    </row>
    <row r="22" spans="1:5" ht="63">
      <c r="A22" s="145" t="s">
        <v>149</v>
      </c>
      <c r="B22" s="141">
        <v>11800000</v>
      </c>
      <c r="C22" s="142">
        <v>0</v>
      </c>
      <c r="D22" s="142" t="e">
        <f>#REF!</f>
        <v>#REF!</v>
      </c>
      <c r="E22" s="180" t="e">
        <f t="shared" si="0"/>
        <v>#REF!</v>
      </c>
    </row>
    <row r="23" spans="1:5">
      <c r="A23" s="147" t="s">
        <v>18</v>
      </c>
      <c r="B23" s="146">
        <v>20000000</v>
      </c>
      <c r="C23" s="138">
        <f>C24+C33+C32+C30+C31</f>
        <v>1646617.5999999999</v>
      </c>
      <c r="D23" s="138" t="e">
        <f>D24+D33+D32+D30+D31</f>
        <v>#REF!</v>
      </c>
      <c r="E23" s="179" t="e">
        <f t="shared" si="0"/>
        <v>#REF!</v>
      </c>
    </row>
    <row r="24" spans="1:5" ht="47.25">
      <c r="A24" s="147" t="s">
        <v>19</v>
      </c>
      <c r="B24" s="139">
        <v>20200000</v>
      </c>
      <c r="C24" s="138">
        <f>SUM(C25:C29)-C26</f>
        <v>1649121.5</v>
      </c>
      <c r="D24" s="138" t="e">
        <f>SUM(D25:D29)-D26</f>
        <v>#REF!</v>
      </c>
      <c r="E24" s="179" t="e">
        <f t="shared" si="0"/>
        <v>#REF!</v>
      </c>
    </row>
    <row r="25" spans="1:5">
      <c r="A25" s="148" t="s">
        <v>20</v>
      </c>
      <c r="B25" s="149">
        <v>20210000</v>
      </c>
      <c r="C25" s="142">
        <v>41568.9</v>
      </c>
      <c r="D25" s="142" t="e">
        <f>#REF!</f>
        <v>#REF!</v>
      </c>
      <c r="E25" s="180" t="e">
        <f t="shared" si="0"/>
        <v>#REF!</v>
      </c>
    </row>
    <row r="26" spans="1:5">
      <c r="A26" s="148" t="s">
        <v>164</v>
      </c>
      <c r="B26" s="149">
        <v>2021000</v>
      </c>
      <c r="C26" s="142">
        <v>0</v>
      </c>
      <c r="D26" s="142" t="e">
        <f>#REF!</f>
        <v>#REF!</v>
      </c>
      <c r="E26" s="180" t="e">
        <f t="shared" si="0"/>
        <v>#REF!</v>
      </c>
    </row>
    <row r="27" spans="1:5">
      <c r="A27" s="148" t="s">
        <v>21</v>
      </c>
      <c r="B27" s="149">
        <v>20220000</v>
      </c>
      <c r="C27" s="142">
        <v>354716.8</v>
      </c>
      <c r="D27" s="142" t="e">
        <f>#REF!</f>
        <v>#REF!</v>
      </c>
      <c r="E27" s="180" t="e">
        <f t="shared" si="0"/>
        <v>#REF!</v>
      </c>
    </row>
    <row r="28" spans="1:5">
      <c r="A28" s="148" t="s">
        <v>22</v>
      </c>
      <c r="B28" s="149">
        <v>20230000</v>
      </c>
      <c r="C28" s="142">
        <v>1238735.8</v>
      </c>
      <c r="D28" s="142" t="e">
        <f>#REF!</f>
        <v>#REF!</v>
      </c>
      <c r="E28" s="180" t="e">
        <f t="shared" si="0"/>
        <v>#REF!</v>
      </c>
    </row>
    <row r="29" spans="1:5">
      <c r="A29" s="148" t="s">
        <v>23</v>
      </c>
      <c r="B29" s="149">
        <v>20240000</v>
      </c>
      <c r="C29" s="142">
        <v>14100</v>
      </c>
      <c r="D29" s="142" t="e">
        <f>#REF!</f>
        <v>#REF!</v>
      </c>
      <c r="E29" s="180" t="e">
        <f t="shared" si="0"/>
        <v>#REF!</v>
      </c>
    </row>
    <row r="30" spans="1:5">
      <c r="A30" s="148" t="s">
        <v>146</v>
      </c>
      <c r="B30" s="141">
        <v>20704000</v>
      </c>
      <c r="C30" s="142">
        <v>1027.4000000000001</v>
      </c>
      <c r="D30" s="142" t="e">
        <f>#REF!</f>
        <v>#REF!</v>
      </c>
      <c r="E30" s="180" t="e">
        <f t="shared" si="0"/>
        <v>#REF!</v>
      </c>
    </row>
    <row r="31" spans="1:5" ht="110.25">
      <c r="A31" s="151" t="s">
        <v>163</v>
      </c>
      <c r="B31" s="141">
        <v>20804000</v>
      </c>
      <c r="C31" s="142">
        <v>0</v>
      </c>
      <c r="D31" s="142" t="e">
        <f>#REF!</f>
        <v>#REF!</v>
      </c>
      <c r="E31" s="180" t="e">
        <f t="shared" si="0"/>
        <v>#REF!</v>
      </c>
    </row>
    <row r="32" spans="1:5" ht="63">
      <c r="A32" s="151" t="s">
        <v>24</v>
      </c>
      <c r="B32" s="141">
        <v>21800000</v>
      </c>
      <c r="C32" s="142">
        <v>76.3</v>
      </c>
      <c r="D32" s="142" t="e">
        <f>#REF!</f>
        <v>#REF!</v>
      </c>
      <c r="E32" s="180" t="e">
        <f t="shared" si="0"/>
        <v>#REF!</v>
      </c>
    </row>
    <row r="33" spans="1:5" ht="47.25">
      <c r="A33" s="143" t="s">
        <v>25</v>
      </c>
      <c r="B33" s="141">
        <v>21900000</v>
      </c>
      <c r="C33" s="142">
        <v>-3607.6</v>
      </c>
      <c r="D33" s="142" t="e">
        <f>#REF!</f>
        <v>#REF!</v>
      </c>
      <c r="E33" s="180" t="e">
        <f t="shared" si="0"/>
        <v>#REF!</v>
      </c>
    </row>
    <row r="34" spans="1:5">
      <c r="A34" s="153" t="s">
        <v>26</v>
      </c>
      <c r="B34" s="168"/>
      <c r="C34" s="152">
        <f>C36+C46+C50+C55+C60+C62+C68+C71+C75+C83+C79</f>
        <v>2143220</v>
      </c>
      <c r="D34" s="152">
        <f>'[1]с развёрнутыми доходами (2)'!D34</f>
        <v>2222405.0999999996</v>
      </c>
      <c r="E34" s="181">
        <f t="shared" si="0"/>
        <v>79185.099999999627</v>
      </c>
    </row>
    <row r="35" spans="1:5">
      <c r="A35" s="169" t="s">
        <v>27</v>
      </c>
      <c r="B35" s="168"/>
      <c r="C35" s="152">
        <f>C36+C46+C50+C55+C60+C62+C68+C71+C75+C79+C83</f>
        <v>2143220</v>
      </c>
      <c r="D35" s="152">
        <f>D36+D46+D50+D55+D60+D62+D68+D71+D75+D79+D83</f>
        <v>2222405.0999999996</v>
      </c>
      <c r="E35" s="181">
        <f t="shared" si="0"/>
        <v>79185.099999999627</v>
      </c>
    </row>
    <row r="36" spans="1:5">
      <c r="A36" s="153" t="s">
        <v>28</v>
      </c>
      <c r="B36" s="163" t="s">
        <v>29</v>
      </c>
      <c r="C36" s="152">
        <f>SUM(C37:C45)</f>
        <v>245467.90000000002</v>
      </c>
      <c r="D36" s="152">
        <f>SUM(D37:D45)</f>
        <v>212563.1</v>
      </c>
      <c r="E36" s="181">
        <f t="shared" si="0"/>
        <v>-32904.800000000017</v>
      </c>
    </row>
    <row r="37" spans="1:5" ht="31.5">
      <c r="A37" s="154" t="s">
        <v>30</v>
      </c>
      <c r="B37" s="156" t="s">
        <v>31</v>
      </c>
      <c r="C37" s="142">
        <v>0</v>
      </c>
      <c r="D37" s="165">
        <v>0</v>
      </c>
      <c r="E37" s="180">
        <f t="shared" si="0"/>
        <v>0</v>
      </c>
    </row>
    <row r="38" spans="1:5" ht="31.5">
      <c r="A38" s="154" t="s">
        <v>162</v>
      </c>
      <c r="B38" s="156" t="s">
        <v>31</v>
      </c>
      <c r="C38" s="142">
        <v>3963.5</v>
      </c>
      <c r="D38" s="142">
        <v>4606.1000000000004</v>
      </c>
      <c r="E38" s="180">
        <f t="shared" si="0"/>
        <v>642.60000000000036</v>
      </c>
    </row>
    <row r="39" spans="1:5" ht="31.5">
      <c r="A39" s="155" t="s">
        <v>32</v>
      </c>
      <c r="B39" s="156" t="s">
        <v>33</v>
      </c>
      <c r="C39" s="142">
        <v>292.2</v>
      </c>
      <c r="D39" s="142">
        <v>670.8</v>
      </c>
      <c r="E39" s="180">
        <f t="shared" si="0"/>
        <v>378.59999999999997</v>
      </c>
    </row>
    <row r="40" spans="1:5" ht="31.5">
      <c r="A40" s="154" t="s">
        <v>34</v>
      </c>
      <c r="B40" s="158" t="s">
        <v>35</v>
      </c>
      <c r="C40" s="150">
        <v>137217.20000000001</v>
      </c>
      <c r="D40" s="150">
        <v>140215.4</v>
      </c>
      <c r="E40" s="178">
        <f t="shared" si="0"/>
        <v>2998.1999999999825</v>
      </c>
    </row>
    <row r="41" spans="1:5">
      <c r="A41" s="157" t="s">
        <v>144</v>
      </c>
      <c r="B41" s="164" t="s">
        <v>145</v>
      </c>
      <c r="C41" s="150"/>
      <c r="D41" s="150"/>
      <c r="E41" s="178">
        <f t="shared" si="0"/>
        <v>0</v>
      </c>
    </row>
    <row r="42" spans="1:5" ht="31.5">
      <c r="A42" s="154" t="s">
        <v>36</v>
      </c>
      <c r="B42" s="158" t="s">
        <v>37</v>
      </c>
      <c r="C42" s="150">
        <v>24386</v>
      </c>
      <c r="D42" s="150">
        <v>25766.2</v>
      </c>
      <c r="E42" s="178">
        <f t="shared" si="0"/>
        <v>1380.2000000000007</v>
      </c>
    </row>
    <row r="43" spans="1:5">
      <c r="A43" s="154" t="s">
        <v>38</v>
      </c>
      <c r="B43" s="158" t="s">
        <v>39</v>
      </c>
      <c r="C43" s="150">
        <v>1352.4</v>
      </c>
      <c r="D43" s="150">
        <v>4381.6000000000004</v>
      </c>
      <c r="E43" s="178">
        <f t="shared" si="0"/>
        <v>3029.2000000000003</v>
      </c>
    </row>
    <row r="44" spans="1:5">
      <c r="A44" s="154" t="s">
        <v>40</v>
      </c>
      <c r="B44" s="158" t="s">
        <v>41</v>
      </c>
      <c r="C44" s="150">
        <v>0</v>
      </c>
      <c r="D44" s="150">
        <v>0</v>
      </c>
      <c r="E44" s="178">
        <f t="shared" si="0"/>
        <v>0</v>
      </c>
    </row>
    <row r="45" spans="1:5">
      <c r="A45" s="154" t="s">
        <v>42</v>
      </c>
      <c r="B45" s="158" t="s">
        <v>43</v>
      </c>
      <c r="C45" s="150">
        <v>78256.600000000006</v>
      </c>
      <c r="D45" s="150">
        <v>36923</v>
      </c>
      <c r="E45" s="178">
        <f t="shared" si="0"/>
        <v>-41333.600000000006</v>
      </c>
    </row>
    <row r="46" spans="1:5" ht="31.5">
      <c r="A46" s="153" t="s">
        <v>44</v>
      </c>
      <c r="B46" s="163" t="s">
        <v>45</v>
      </c>
      <c r="C46" s="152">
        <f>SUM(C47:C48)+C49</f>
        <v>2687.8</v>
      </c>
      <c r="D46" s="152">
        <f>SUM(D47:D48)+D49</f>
        <v>3077.8999999999996</v>
      </c>
      <c r="E46" s="181">
        <f t="shared" si="0"/>
        <v>390.09999999999945</v>
      </c>
    </row>
    <row r="47" spans="1:5" ht="47.25">
      <c r="A47" s="154" t="s">
        <v>46</v>
      </c>
      <c r="B47" s="158" t="s">
        <v>47</v>
      </c>
      <c r="C47" s="150">
        <v>199</v>
      </c>
      <c r="D47" s="150">
        <v>239.1</v>
      </c>
      <c r="E47" s="178">
        <f t="shared" si="0"/>
        <v>40.099999999999994</v>
      </c>
    </row>
    <row r="48" spans="1:5">
      <c r="A48" s="154" t="s">
        <v>48</v>
      </c>
      <c r="B48" s="158" t="s">
        <v>49</v>
      </c>
      <c r="C48" s="150">
        <v>611</v>
      </c>
      <c r="D48" s="150">
        <v>449.7</v>
      </c>
      <c r="E48" s="178">
        <f t="shared" si="0"/>
        <v>-161.30000000000001</v>
      </c>
    </row>
    <row r="49" spans="1:5" ht="31.5">
      <c r="A49" s="159" t="s">
        <v>50</v>
      </c>
      <c r="B49" s="158" t="s">
        <v>51</v>
      </c>
      <c r="C49" s="150">
        <v>1877.8</v>
      </c>
      <c r="D49" s="150">
        <v>2389.1</v>
      </c>
      <c r="E49" s="178">
        <f t="shared" si="0"/>
        <v>511.29999999999995</v>
      </c>
    </row>
    <row r="50" spans="1:5">
      <c r="A50" s="160" t="s">
        <v>52</v>
      </c>
      <c r="B50" s="163" t="s">
        <v>53</v>
      </c>
      <c r="C50" s="152">
        <f>SUM(C51:C54)</f>
        <v>96791.200000000012</v>
      </c>
      <c r="D50" s="152">
        <f>SUM(D51:D54)</f>
        <v>57480.200000000004</v>
      </c>
      <c r="E50" s="181">
        <f t="shared" si="0"/>
        <v>-39311.000000000007</v>
      </c>
    </row>
    <row r="51" spans="1:5">
      <c r="A51" s="157" t="s">
        <v>54</v>
      </c>
      <c r="B51" s="158" t="s">
        <v>55</v>
      </c>
      <c r="C51" s="150">
        <v>4315.8999999999996</v>
      </c>
      <c r="D51" s="150">
        <v>2600</v>
      </c>
      <c r="E51" s="178">
        <f t="shared" si="0"/>
        <v>-1715.8999999999996</v>
      </c>
    </row>
    <row r="52" spans="1:5">
      <c r="A52" s="157" t="s">
        <v>56</v>
      </c>
      <c r="B52" s="158" t="s">
        <v>57</v>
      </c>
      <c r="C52" s="150">
        <v>48506.5</v>
      </c>
      <c r="D52" s="150">
        <v>26897</v>
      </c>
      <c r="E52" s="178">
        <f t="shared" si="0"/>
        <v>-21609.5</v>
      </c>
    </row>
    <row r="53" spans="1:5">
      <c r="A53" s="157" t="s">
        <v>58</v>
      </c>
      <c r="B53" s="158" t="s">
        <v>59</v>
      </c>
      <c r="C53" s="150">
        <v>5186.3</v>
      </c>
      <c r="D53" s="150">
        <v>19928.400000000001</v>
      </c>
      <c r="E53" s="178">
        <f t="shared" si="0"/>
        <v>14742.100000000002</v>
      </c>
    </row>
    <row r="54" spans="1:5">
      <c r="A54" s="157" t="s">
        <v>60</v>
      </c>
      <c r="B54" s="158" t="s">
        <v>61</v>
      </c>
      <c r="C54" s="150">
        <v>38782.5</v>
      </c>
      <c r="D54" s="150">
        <v>8054.8</v>
      </c>
      <c r="E54" s="178">
        <f t="shared" si="0"/>
        <v>-30727.7</v>
      </c>
    </row>
    <row r="55" spans="1:5">
      <c r="A55" s="153" t="s">
        <v>62</v>
      </c>
      <c r="B55" s="163" t="s">
        <v>63</v>
      </c>
      <c r="C55" s="152">
        <f>SUM(C56:C59)</f>
        <v>192014.80000000002</v>
      </c>
      <c r="D55" s="152">
        <f>SUM(D56:D59)</f>
        <v>346237.80000000005</v>
      </c>
      <c r="E55" s="181">
        <f t="shared" si="0"/>
        <v>154223.00000000003</v>
      </c>
    </row>
    <row r="56" spans="1:5">
      <c r="A56" s="154" t="s">
        <v>64</v>
      </c>
      <c r="B56" s="158" t="s">
        <v>65</v>
      </c>
      <c r="C56" s="150">
        <v>11391.3</v>
      </c>
      <c r="D56" s="150">
        <v>61377.4</v>
      </c>
      <c r="E56" s="178">
        <f t="shared" si="0"/>
        <v>49986.100000000006</v>
      </c>
    </row>
    <row r="57" spans="1:5">
      <c r="A57" s="154" t="s">
        <v>66</v>
      </c>
      <c r="B57" s="158" t="s">
        <v>67</v>
      </c>
      <c r="C57" s="150">
        <v>18760.8</v>
      </c>
      <c r="D57" s="150">
        <v>19747.099999999999</v>
      </c>
      <c r="E57" s="178">
        <f t="shared" si="0"/>
        <v>986.29999999999927</v>
      </c>
    </row>
    <row r="58" spans="1:5">
      <c r="A58" s="154" t="s">
        <v>68</v>
      </c>
      <c r="B58" s="158" t="s">
        <v>69</v>
      </c>
      <c r="C58" s="150">
        <v>139973.5</v>
      </c>
      <c r="D58" s="150">
        <v>239864.9</v>
      </c>
      <c r="E58" s="178">
        <f t="shared" si="0"/>
        <v>99891.4</v>
      </c>
    </row>
    <row r="59" spans="1:5" ht="31.5">
      <c r="A59" s="154" t="s">
        <v>70</v>
      </c>
      <c r="B59" s="158" t="s">
        <v>71</v>
      </c>
      <c r="C59" s="150">
        <v>21889.200000000001</v>
      </c>
      <c r="D59" s="150">
        <v>25248.400000000001</v>
      </c>
      <c r="E59" s="178">
        <f t="shared" si="0"/>
        <v>3359.2000000000007</v>
      </c>
    </row>
    <row r="60" spans="1:5">
      <c r="A60" s="147" t="s">
        <v>137</v>
      </c>
      <c r="B60" s="170" t="s">
        <v>139</v>
      </c>
      <c r="C60" s="138">
        <f>C61</f>
        <v>0</v>
      </c>
      <c r="D60" s="138">
        <f>D61</f>
        <v>0</v>
      </c>
      <c r="E60" s="179">
        <f t="shared" si="0"/>
        <v>0</v>
      </c>
    </row>
    <row r="61" spans="1:5">
      <c r="A61" s="154" t="s">
        <v>138</v>
      </c>
      <c r="B61" s="158" t="s">
        <v>140</v>
      </c>
      <c r="C61" s="150">
        <v>0</v>
      </c>
      <c r="D61" s="150">
        <v>0</v>
      </c>
      <c r="E61" s="178">
        <f t="shared" si="0"/>
        <v>0</v>
      </c>
    </row>
    <row r="62" spans="1:5">
      <c r="A62" s="160" t="s">
        <v>72</v>
      </c>
      <c r="B62" s="163" t="s">
        <v>73</v>
      </c>
      <c r="C62" s="152">
        <f>C63+C64+C66+C67+C65</f>
        <v>1160943.7</v>
      </c>
      <c r="D62" s="152">
        <f>D63+D64+D66+D67+D65</f>
        <v>1198338.7</v>
      </c>
      <c r="E62" s="181">
        <f t="shared" si="0"/>
        <v>37395</v>
      </c>
    </row>
    <row r="63" spans="1:5">
      <c r="A63" s="154" t="s">
        <v>74</v>
      </c>
      <c r="B63" s="158" t="s">
        <v>75</v>
      </c>
      <c r="C63" s="150">
        <v>420959.9</v>
      </c>
      <c r="D63" s="150">
        <v>449540.2</v>
      </c>
      <c r="E63" s="178">
        <f t="shared" si="0"/>
        <v>28580.299999999988</v>
      </c>
    </row>
    <row r="64" spans="1:5">
      <c r="A64" s="154" t="s">
        <v>76</v>
      </c>
      <c r="B64" s="158" t="s">
        <v>77</v>
      </c>
      <c r="C64" s="150">
        <v>561331.69999999995</v>
      </c>
      <c r="D64" s="150">
        <v>575854</v>
      </c>
      <c r="E64" s="178">
        <f t="shared" si="0"/>
        <v>14522.300000000047</v>
      </c>
    </row>
    <row r="65" spans="1:5">
      <c r="A65" s="154" t="s">
        <v>152</v>
      </c>
      <c r="B65" s="158" t="s">
        <v>151</v>
      </c>
      <c r="C65" s="150">
        <v>92708.800000000003</v>
      </c>
      <c r="D65" s="150">
        <v>97281.8</v>
      </c>
      <c r="E65" s="178">
        <f t="shared" si="0"/>
        <v>4573</v>
      </c>
    </row>
    <row r="66" spans="1:5">
      <c r="A66" s="154" t="s">
        <v>78</v>
      </c>
      <c r="B66" s="158" t="s">
        <v>79</v>
      </c>
      <c r="C66" s="150">
        <v>17609</v>
      </c>
      <c r="D66" s="150">
        <v>8263.6</v>
      </c>
      <c r="E66" s="178">
        <f t="shared" si="0"/>
        <v>-9345.4</v>
      </c>
    </row>
    <row r="67" spans="1:5">
      <c r="A67" s="154" t="s">
        <v>80</v>
      </c>
      <c r="B67" s="158" t="s">
        <v>81</v>
      </c>
      <c r="C67" s="150">
        <v>68334.3</v>
      </c>
      <c r="D67" s="150">
        <v>67399.100000000006</v>
      </c>
      <c r="E67" s="178">
        <f t="shared" si="0"/>
        <v>-935.19999999999709</v>
      </c>
    </row>
    <row r="68" spans="1:5">
      <c r="A68" s="153" t="s">
        <v>82</v>
      </c>
      <c r="B68" s="163" t="s">
        <v>83</v>
      </c>
      <c r="C68" s="152">
        <f>SUM(C69:C70)</f>
        <v>185679.5</v>
      </c>
      <c r="D68" s="152">
        <f>SUM(D69:D70)</f>
        <v>155456.79999999999</v>
      </c>
      <c r="E68" s="181">
        <f t="shared" si="0"/>
        <v>-30222.700000000012</v>
      </c>
    </row>
    <row r="69" spans="1:5">
      <c r="A69" s="154" t="s">
        <v>84</v>
      </c>
      <c r="B69" s="158" t="s">
        <v>85</v>
      </c>
      <c r="C69" s="150">
        <v>147877.1</v>
      </c>
      <c r="D69" s="150">
        <v>113540.1</v>
      </c>
      <c r="E69" s="178">
        <f t="shared" si="0"/>
        <v>-34337</v>
      </c>
    </row>
    <row r="70" spans="1:5">
      <c r="A70" s="154" t="s">
        <v>86</v>
      </c>
      <c r="B70" s="158" t="s">
        <v>87</v>
      </c>
      <c r="C70" s="150">
        <v>37802.400000000001</v>
      </c>
      <c r="D70" s="150">
        <v>41916.699999999997</v>
      </c>
      <c r="E70" s="178">
        <f t="shared" si="0"/>
        <v>4114.2999999999956</v>
      </c>
    </row>
    <row r="71" spans="1:5">
      <c r="A71" s="153" t="s">
        <v>88</v>
      </c>
      <c r="B71" s="163" t="s">
        <v>89</v>
      </c>
      <c r="C71" s="152">
        <f>SUM(C72:C74)</f>
        <v>37905.800000000003</v>
      </c>
      <c r="D71" s="152">
        <f>SUM(D72:D74)</f>
        <v>38649</v>
      </c>
      <c r="E71" s="181">
        <f t="shared" si="0"/>
        <v>743.19999999999709</v>
      </c>
    </row>
    <row r="72" spans="1:5">
      <c r="A72" s="154" t="s">
        <v>90</v>
      </c>
      <c r="B72" s="158" t="s">
        <v>91</v>
      </c>
      <c r="C72" s="150">
        <v>7617.1</v>
      </c>
      <c r="D72" s="150">
        <v>7844.4</v>
      </c>
      <c r="E72" s="178">
        <f t="shared" si="0"/>
        <v>227.29999999999927</v>
      </c>
    </row>
    <row r="73" spans="1:5">
      <c r="A73" s="154" t="s">
        <v>92</v>
      </c>
      <c r="B73" s="158" t="s">
        <v>93</v>
      </c>
      <c r="C73" s="150">
        <v>14354.2</v>
      </c>
      <c r="D73" s="150">
        <v>8731.7000000000007</v>
      </c>
      <c r="E73" s="178">
        <f t="shared" ref="E73:E84" si="1">D73-C73</f>
        <v>-5622.5</v>
      </c>
    </row>
    <row r="74" spans="1:5">
      <c r="A74" s="154" t="s">
        <v>94</v>
      </c>
      <c r="B74" s="158" t="s">
        <v>95</v>
      </c>
      <c r="C74" s="150">
        <v>15934.5</v>
      </c>
      <c r="D74" s="150">
        <v>22072.9</v>
      </c>
      <c r="E74" s="178">
        <f t="shared" si="1"/>
        <v>6138.4000000000015</v>
      </c>
    </row>
    <row r="75" spans="1:5">
      <c r="A75" s="153" t="s">
        <v>96</v>
      </c>
      <c r="B75" s="163" t="s">
        <v>97</v>
      </c>
      <c r="C75" s="152">
        <f>SUM(C76:C78)</f>
        <v>158664.80000000002</v>
      </c>
      <c r="D75" s="152">
        <f>SUM(D76:D78)</f>
        <v>173733.3</v>
      </c>
      <c r="E75" s="181">
        <f t="shared" si="1"/>
        <v>15068.499999999971</v>
      </c>
    </row>
    <row r="76" spans="1:5">
      <c r="A76" s="159" t="s">
        <v>98</v>
      </c>
      <c r="B76" s="158" t="s">
        <v>99</v>
      </c>
      <c r="C76" s="150">
        <v>147615.70000000001</v>
      </c>
      <c r="D76" s="150">
        <v>164360</v>
      </c>
      <c r="E76" s="178">
        <f t="shared" si="1"/>
        <v>16744.299999999988</v>
      </c>
    </row>
    <row r="77" spans="1:5">
      <c r="A77" s="159" t="s">
        <v>143</v>
      </c>
      <c r="B77" s="164" t="s">
        <v>142</v>
      </c>
      <c r="C77" s="150"/>
      <c r="D77" s="150"/>
      <c r="E77" s="178">
        <f t="shared" si="1"/>
        <v>0</v>
      </c>
    </row>
    <row r="78" spans="1:5">
      <c r="A78" s="159" t="s">
        <v>100</v>
      </c>
      <c r="B78" s="158" t="s">
        <v>101</v>
      </c>
      <c r="C78" s="150">
        <v>11049.1</v>
      </c>
      <c r="D78" s="150">
        <v>9373.2999999999993</v>
      </c>
      <c r="E78" s="178">
        <f t="shared" si="1"/>
        <v>-1675.8000000000011</v>
      </c>
    </row>
    <row r="79" spans="1:5">
      <c r="A79" s="147" t="s">
        <v>158</v>
      </c>
      <c r="B79" s="163" t="s">
        <v>159</v>
      </c>
      <c r="C79" s="152">
        <f>C80+C81</f>
        <v>16397.7</v>
      </c>
      <c r="D79" s="152">
        <f>D80+D81</f>
        <v>5061.3</v>
      </c>
      <c r="E79" s="181">
        <f t="shared" si="1"/>
        <v>-11336.400000000001</v>
      </c>
    </row>
    <row r="80" spans="1:5">
      <c r="A80" s="159" t="s">
        <v>166</v>
      </c>
      <c r="B80" s="158" t="s">
        <v>167</v>
      </c>
      <c r="C80" s="150">
        <v>16397.7</v>
      </c>
      <c r="D80" s="152">
        <v>0</v>
      </c>
      <c r="E80" s="181"/>
    </row>
    <row r="81" spans="1:5">
      <c r="A81" s="159" t="s">
        <v>161</v>
      </c>
      <c r="B81" s="158" t="s">
        <v>160</v>
      </c>
      <c r="C81" s="150">
        <v>0</v>
      </c>
      <c r="D81" s="150">
        <v>5061.3</v>
      </c>
      <c r="E81" s="178">
        <f t="shared" si="1"/>
        <v>5061.3</v>
      </c>
    </row>
    <row r="82" spans="1:5">
      <c r="A82" s="159" t="s">
        <v>161</v>
      </c>
      <c r="B82" s="158" t="s">
        <v>160</v>
      </c>
      <c r="C82" s="150">
        <v>0</v>
      </c>
      <c r="D82" s="150">
        <v>0</v>
      </c>
      <c r="E82" s="178">
        <f t="shared" si="1"/>
        <v>0</v>
      </c>
    </row>
    <row r="83" spans="1:5" ht="31.5">
      <c r="A83" s="153" t="s">
        <v>102</v>
      </c>
      <c r="B83" s="163" t="s">
        <v>103</v>
      </c>
      <c r="C83" s="152">
        <f>C84</f>
        <v>46666.8</v>
      </c>
      <c r="D83" s="152">
        <f>D84</f>
        <v>31807</v>
      </c>
      <c r="E83" s="181">
        <f t="shared" si="1"/>
        <v>-14859.800000000003</v>
      </c>
    </row>
    <row r="84" spans="1:5" ht="31.5">
      <c r="A84" s="159" t="s">
        <v>104</v>
      </c>
      <c r="B84" s="158" t="s">
        <v>105</v>
      </c>
      <c r="C84" s="150">
        <v>46666.8</v>
      </c>
      <c r="D84" s="150">
        <v>31807</v>
      </c>
      <c r="E84" s="178">
        <f t="shared" si="1"/>
        <v>-14859.800000000003</v>
      </c>
    </row>
    <row r="85" spans="1:5">
      <c r="C85" s="83"/>
      <c r="D85" s="83"/>
    </row>
    <row r="86" spans="1:5">
      <c r="C86" s="83"/>
      <c r="D86" s="83"/>
    </row>
    <row r="87" spans="1:5">
      <c r="C87" s="83"/>
      <c r="D87" s="83"/>
    </row>
    <row r="88" spans="1:5">
      <c r="C88" s="83"/>
      <c r="D88" s="83"/>
    </row>
    <row r="89" spans="1:5">
      <c r="C89" s="83"/>
      <c r="D89" s="83"/>
    </row>
    <row r="90" spans="1:5">
      <c r="C90" s="83"/>
      <c r="D90" s="83"/>
    </row>
    <row r="91" spans="1:5">
      <c r="C91" s="83"/>
      <c r="D91" s="83"/>
    </row>
    <row r="92" spans="1:5">
      <c r="C92" s="83"/>
      <c r="D92" s="83"/>
    </row>
    <row r="93" spans="1:5">
      <c r="C93" s="83"/>
      <c r="D93" s="83"/>
    </row>
    <row r="94" spans="1:5">
      <c r="C94" s="83"/>
      <c r="D94" s="83"/>
    </row>
    <row r="95" spans="1:5">
      <c r="C95" s="83"/>
      <c r="D95" s="83"/>
    </row>
    <row r="96" spans="1:5">
      <c r="C96" s="83"/>
      <c r="D96" s="83"/>
    </row>
    <row r="97" spans="3:4">
      <c r="C97" s="83"/>
      <c r="D97" s="83"/>
    </row>
    <row r="98" spans="3:4">
      <c r="C98" s="83"/>
      <c r="D98" s="83"/>
    </row>
    <row r="99" spans="3:4">
      <c r="C99" s="83"/>
      <c r="D99" s="83"/>
    </row>
    <row r="100" spans="3:4">
      <c r="C100" s="83"/>
      <c r="D100" s="83"/>
    </row>
    <row r="101" spans="3:4">
      <c r="C101" s="83"/>
      <c r="D101" s="83"/>
    </row>
    <row r="102" spans="3:4">
      <c r="C102" s="83"/>
      <c r="D102" s="83"/>
    </row>
    <row r="103" spans="3:4">
      <c r="C103" s="83"/>
      <c r="D103" s="83"/>
    </row>
    <row r="104" spans="3:4">
      <c r="C104" s="83"/>
      <c r="D104" s="83"/>
    </row>
    <row r="105" spans="3:4">
      <c r="C105" s="83"/>
      <c r="D105" s="83"/>
    </row>
    <row r="106" spans="3:4">
      <c r="C106" s="83"/>
      <c r="D106" s="83"/>
    </row>
    <row r="107" spans="3:4">
      <c r="C107" s="83"/>
      <c r="D107" s="83"/>
    </row>
    <row r="108" spans="3:4">
      <c r="C108" s="83"/>
      <c r="D108" s="83"/>
    </row>
    <row r="109" spans="3:4">
      <c r="C109" s="83"/>
      <c r="D109" s="83"/>
    </row>
    <row r="110" spans="3:4">
      <c r="C110" s="83"/>
      <c r="D110" s="83"/>
    </row>
    <row r="111" spans="3:4">
      <c r="C111" s="83"/>
      <c r="D111" s="83"/>
    </row>
    <row r="112" spans="3:4">
      <c r="C112" s="83"/>
      <c r="D112" s="83"/>
    </row>
    <row r="113" spans="3:4">
      <c r="C113" s="83"/>
      <c r="D113" s="83"/>
    </row>
    <row r="114" spans="3:4">
      <c r="C114" s="83"/>
      <c r="D114" s="83"/>
    </row>
    <row r="115" spans="3:4">
      <c r="C115" s="83"/>
      <c r="D115" s="83"/>
    </row>
    <row r="116" spans="3:4">
      <c r="C116" s="83"/>
      <c r="D116" s="83"/>
    </row>
    <row r="117" spans="3:4">
      <c r="C117" s="83"/>
      <c r="D117" s="83"/>
    </row>
    <row r="118" spans="3:4">
      <c r="C118" s="83"/>
      <c r="D118" s="83"/>
    </row>
    <row r="119" spans="3:4">
      <c r="C119" s="83"/>
      <c r="D119" s="83"/>
    </row>
    <row r="120" spans="3:4">
      <c r="C120" s="83"/>
      <c r="D120" s="83"/>
    </row>
    <row r="121" spans="3:4">
      <c r="C121" s="83"/>
      <c r="D121" s="83"/>
    </row>
    <row r="122" spans="3:4">
      <c r="C122" s="83"/>
      <c r="D122" s="83"/>
    </row>
    <row r="123" spans="3:4">
      <c r="C123" s="83"/>
      <c r="D123" s="83"/>
    </row>
    <row r="124" spans="3:4">
      <c r="C124" s="83"/>
      <c r="D124" s="83"/>
    </row>
    <row r="125" spans="3:4">
      <c r="C125" s="83"/>
      <c r="D125" s="83"/>
    </row>
    <row r="126" spans="3:4">
      <c r="C126" s="83"/>
      <c r="D126" s="83"/>
    </row>
    <row r="127" spans="3:4">
      <c r="C127" s="83"/>
      <c r="D127" s="83"/>
    </row>
    <row r="128" spans="3:4">
      <c r="C128" s="83"/>
      <c r="D128" s="83"/>
    </row>
    <row r="129" spans="3:4">
      <c r="C129" s="83"/>
      <c r="D129" s="83"/>
    </row>
    <row r="130" spans="3:4">
      <c r="C130" s="83"/>
      <c r="D130" s="83"/>
    </row>
    <row r="131" spans="3:4">
      <c r="C131" s="83"/>
      <c r="D131" s="83"/>
    </row>
    <row r="132" spans="3:4">
      <c r="C132" s="83"/>
      <c r="D132" s="83"/>
    </row>
    <row r="133" spans="3:4">
      <c r="C133" s="83"/>
      <c r="D133" s="83"/>
    </row>
    <row r="134" spans="3:4">
      <c r="C134" s="83"/>
      <c r="D134" s="83"/>
    </row>
    <row r="135" spans="3:4">
      <c r="C135" s="83"/>
      <c r="D135" s="83"/>
    </row>
    <row r="136" spans="3:4">
      <c r="C136" s="83"/>
      <c r="D136" s="83"/>
    </row>
    <row r="137" spans="3:4">
      <c r="C137" s="83"/>
      <c r="D137" s="83"/>
    </row>
    <row r="138" spans="3:4">
      <c r="C138" s="83"/>
      <c r="D138" s="83"/>
    </row>
    <row r="139" spans="3:4">
      <c r="C139" s="83"/>
      <c r="D139" s="83"/>
    </row>
    <row r="140" spans="3:4">
      <c r="C140" s="83"/>
      <c r="D140" s="83"/>
    </row>
    <row r="141" spans="3:4">
      <c r="C141" s="83"/>
      <c r="D141" s="83"/>
    </row>
    <row r="142" spans="3:4">
      <c r="C142" s="83"/>
      <c r="D142" s="83"/>
    </row>
    <row r="143" spans="3:4">
      <c r="C143" s="83"/>
      <c r="D143" s="83"/>
    </row>
    <row r="144" spans="3:4">
      <c r="C144" s="83"/>
      <c r="D144" s="83"/>
    </row>
    <row r="145" spans="3:4">
      <c r="C145" s="83"/>
      <c r="D145" s="83"/>
    </row>
    <row r="146" spans="3:4">
      <c r="C146" s="83"/>
      <c r="D146" s="83"/>
    </row>
    <row r="147" spans="3:4">
      <c r="C147" s="83"/>
      <c r="D147" s="83"/>
    </row>
    <row r="148" spans="3:4">
      <c r="C148" s="83"/>
      <c r="D148" s="83"/>
    </row>
    <row r="149" spans="3:4">
      <c r="C149" s="83"/>
      <c r="D149" s="83"/>
    </row>
    <row r="150" spans="3:4">
      <c r="C150" s="83"/>
      <c r="D150" s="83"/>
    </row>
    <row r="151" spans="3:4">
      <c r="C151" s="83"/>
      <c r="D151" s="83"/>
    </row>
    <row r="152" spans="3:4">
      <c r="C152" s="83"/>
      <c r="D152" s="83"/>
    </row>
    <row r="153" spans="3:4">
      <c r="C153" s="83"/>
      <c r="D153" s="83"/>
    </row>
    <row r="154" spans="3:4">
      <c r="C154" s="83"/>
      <c r="D154" s="83"/>
    </row>
    <row r="155" spans="3:4">
      <c r="C155" s="83"/>
      <c r="D155" s="83"/>
    </row>
    <row r="156" spans="3:4">
      <c r="C156" s="83"/>
      <c r="D156" s="83"/>
    </row>
    <row r="157" spans="3:4">
      <c r="C157" s="83"/>
      <c r="D157" s="83"/>
    </row>
    <row r="158" spans="3:4">
      <c r="C158" s="83"/>
      <c r="D158" s="83"/>
    </row>
    <row r="159" spans="3:4">
      <c r="C159" s="83"/>
      <c r="D159" s="83"/>
    </row>
    <row r="160" spans="3:4">
      <c r="C160" s="83"/>
      <c r="D160" s="83"/>
    </row>
    <row r="161" spans="3:4">
      <c r="C161" s="83"/>
      <c r="D161" s="83"/>
    </row>
    <row r="162" spans="3:4">
      <c r="C162" s="83"/>
      <c r="D162" s="83"/>
    </row>
    <row r="163" spans="3:4">
      <c r="C163" s="83"/>
      <c r="D163" s="83"/>
    </row>
    <row r="164" spans="3:4">
      <c r="C164" s="83"/>
      <c r="D164" s="83"/>
    </row>
    <row r="165" spans="3:4">
      <c r="C165" s="83"/>
      <c r="D165" s="83"/>
    </row>
    <row r="166" spans="3:4">
      <c r="C166" s="83"/>
      <c r="D166" s="83"/>
    </row>
    <row r="167" spans="3:4">
      <c r="C167" s="83"/>
      <c r="D167" s="83"/>
    </row>
    <row r="168" spans="3:4">
      <c r="C168" s="83"/>
      <c r="D168" s="83"/>
    </row>
    <row r="169" spans="3:4">
      <c r="C169" s="83"/>
      <c r="D169" s="83"/>
    </row>
    <row r="170" spans="3:4">
      <c r="C170" s="83"/>
      <c r="D170" s="83"/>
    </row>
    <row r="171" spans="3:4">
      <c r="C171" s="83"/>
      <c r="D171" s="83"/>
    </row>
    <row r="172" spans="3:4">
      <c r="C172" s="83"/>
      <c r="D172" s="83"/>
    </row>
    <row r="173" spans="3:4">
      <c r="C173" s="83"/>
      <c r="D173" s="83"/>
    </row>
    <row r="174" spans="3:4">
      <c r="C174" s="83"/>
      <c r="D174" s="83"/>
    </row>
    <row r="175" spans="3:4">
      <c r="C175" s="83"/>
      <c r="D175" s="83"/>
    </row>
    <row r="176" spans="3:4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  <row r="195" spans="3:4">
      <c r="C195" s="83"/>
      <c r="D195" s="83"/>
    </row>
    <row r="196" spans="3:4">
      <c r="C196" s="83"/>
      <c r="D196" s="83"/>
    </row>
    <row r="197" spans="3:4">
      <c r="C197" s="83"/>
      <c r="D197" s="83"/>
    </row>
    <row r="198" spans="3:4">
      <c r="C198" s="83"/>
      <c r="D198" s="83"/>
    </row>
    <row r="199" spans="3:4">
      <c r="C199" s="83"/>
      <c r="D199" s="83"/>
    </row>
    <row r="200" spans="3:4">
      <c r="C200" s="83"/>
      <c r="D200" s="83"/>
    </row>
    <row r="201" spans="3:4">
      <c r="C201" s="83"/>
      <c r="D201" s="83"/>
    </row>
    <row r="202" spans="3:4">
      <c r="C202" s="83"/>
      <c r="D202" s="83"/>
    </row>
    <row r="203" spans="3:4">
      <c r="C203" s="83"/>
      <c r="D203" s="83"/>
    </row>
    <row r="204" spans="3:4">
      <c r="C204" s="83"/>
      <c r="D204" s="83"/>
    </row>
    <row r="205" spans="3:4">
      <c r="C205" s="83"/>
      <c r="D205" s="83"/>
    </row>
    <row r="206" spans="3:4">
      <c r="C206" s="83"/>
      <c r="D206" s="83"/>
    </row>
    <row r="207" spans="3:4">
      <c r="C207" s="83"/>
      <c r="D207" s="83"/>
    </row>
    <row r="208" spans="3:4">
      <c r="C208" s="83"/>
      <c r="D208" s="83"/>
    </row>
    <row r="209" spans="3:4">
      <c r="C209" s="83"/>
      <c r="D209" s="83"/>
    </row>
    <row r="210" spans="3:4">
      <c r="C210" s="83"/>
      <c r="D210" s="83"/>
    </row>
    <row r="211" spans="3:4">
      <c r="C211" s="83"/>
      <c r="D211" s="83"/>
    </row>
    <row r="212" spans="3:4">
      <c r="C212" s="83"/>
      <c r="D212" s="83"/>
    </row>
    <row r="213" spans="3:4">
      <c r="C213" s="83"/>
      <c r="D213" s="83"/>
    </row>
    <row r="214" spans="3:4">
      <c r="C214" s="83"/>
      <c r="D214" s="83"/>
    </row>
    <row r="215" spans="3:4">
      <c r="C215" s="83"/>
      <c r="D215" s="83"/>
    </row>
    <row r="216" spans="3:4">
      <c r="C216" s="83"/>
      <c r="D216" s="83"/>
    </row>
    <row r="217" spans="3:4">
      <c r="C217" s="83"/>
      <c r="D217" s="83"/>
    </row>
    <row r="218" spans="3:4">
      <c r="C218" s="83"/>
      <c r="D218" s="83"/>
    </row>
    <row r="219" spans="3:4">
      <c r="C219" s="83"/>
      <c r="D219" s="83"/>
    </row>
    <row r="220" spans="3:4">
      <c r="C220" s="83"/>
      <c r="D220" s="83"/>
    </row>
    <row r="221" spans="3:4">
      <c r="C221" s="83"/>
      <c r="D221" s="83"/>
    </row>
    <row r="222" spans="3:4">
      <c r="C222" s="83"/>
      <c r="D222" s="83"/>
    </row>
    <row r="223" spans="3:4">
      <c r="C223" s="83"/>
      <c r="D223" s="83"/>
    </row>
    <row r="224" spans="3:4">
      <c r="C224" s="83"/>
      <c r="D224" s="83"/>
    </row>
    <row r="225" spans="3:4">
      <c r="C225" s="83"/>
      <c r="D225" s="83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1"/>
  <sheetViews>
    <sheetView tabSelected="1" topLeftCell="A28" workbookViewId="0">
      <selection activeCell="L32" sqref="L32"/>
    </sheetView>
  </sheetViews>
  <sheetFormatPr defaultRowHeight="15.75"/>
  <cols>
    <col min="1" max="1" width="69.83203125" style="35" customWidth="1"/>
    <col min="2" max="2" width="14.6640625" style="1" customWidth="1"/>
    <col min="3" max="4" width="23" style="88" customWidth="1"/>
    <col min="5" max="5" width="18.6640625" style="83" customWidth="1"/>
    <col min="10" max="10" width="9.83203125" bestFit="1" customWidth="1"/>
  </cols>
  <sheetData>
    <row r="1" spans="1:10" ht="52.5" customHeight="1">
      <c r="A1" s="190" t="s">
        <v>181</v>
      </c>
      <c r="B1" s="190"/>
      <c r="C1" s="190"/>
      <c r="D1" s="190"/>
      <c r="E1" s="190"/>
    </row>
    <row r="2" spans="1:10" ht="12.75">
      <c r="A2"/>
      <c r="B2"/>
      <c r="C2"/>
      <c r="D2"/>
      <c r="E2"/>
    </row>
    <row r="3" spans="1:10">
      <c r="B3" s="184"/>
      <c r="C3" s="162"/>
      <c r="D3" s="162"/>
      <c r="E3" s="84"/>
    </row>
    <row r="4" spans="1:10">
      <c r="A4" s="132"/>
      <c r="B4" s="133"/>
      <c r="C4" s="134"/>
      <c r="D4" s="134"/>
      <c r="E4" s="134" t="s">
        <v>0</v>
      </c>
    </row>
    <row r="5" spans="1:10" ht="47.25">
      <c r="A5" s="185" t="s">
        <v>1</v>
      </c>
      <c r="B5" s="185" t="s">
        <v>2</v>
      </c>
      <c r="C5" s="183" t="s">
        <v>171</v>
      </c>
      <c r="D5" s="183" t="s">
        <v>182</v>
      </c>
      <c r="E5" s="185" t="s">
        <v>165</v>
      </c>
    </row>
    <row r="6" spans="1:10" ht="12.75">
      <c r="A6"/>
      <c r="B6"/>
      <c r="C6"/>
      <c r="D6"/>
      <c r="E6"/>
    </row>
    <row r="7" spans="1:10">
      <c r="A7" s="135">
        <v>1</v>
      </c>
      <c r="B7" s="136">
        <v>2</v>
      </c>
      <c r="C7" s="135">
        <v>3</v>
      </c>
      <c r="D7" s="135">
        <v>4</v>
      </c>
      <c r="E7" s="136">
        <v>5</v>
      </c>
    </row>
    <row r="8" spans="1:10">
      <c r="A8" s="137" t="s">
        <v>5</v>
      </c>
      <c r="B8" s="146"/>
      <c r="C8" s="138">
        <v>925912.60000000009</v>
      </c>
      <c r="D8" s="138">
        <v>621371.20000000007</v>
      </c>
      <c r="E8" s="138">
        <v>-304541.40000000002</v>
      </c>
      <c r="G8" s="189"/>
      <c r="H8" s="189"/>
      <c r="J8" s="189"/>
    </row>
    <row r="9" spans="1:10">
      <c r="A9" s="161" t="s">
        <v>6</v>
      </c>
      <c r="B9" s="139">
        <v>10000000</v>
      </c>
      <c r="C9" s="138">
        <v>556553</v>
      </c>
      <c r="D9" s="138">
        <v>276227.7</v>
      </c>
      <c r="E9" s="138">
        <v>-280325.30000000005</v>
      </c>
      <c r="G9" s="189"/>
      <c r="H9" s="189"/>
    </row>
    <row r="10" spans="1:10">
      <c r="A10" s="140" t="s">
        <v>7</v>
      </c>
      <c r="B10" s="141">
        <v>10102000</v>
      </c>
      <c r="C10" s="142">
        <v>169927.4</v>
      </c>
      <c r="D10" s="142">
        <v>176530.8</v>
      </c>
      <c r="E10" s="142">
        <v>6603.3999999999942</v>
      </c>
      <c r="G10" s="189"/>
      <c r="H10" s="189"/>
    </row>
    <row r="11" spans="1:10" ht="31.5">
      <c r="A11" s="143" t="s">
        <v>141</v>
      </c>
      <c r="B11" s="141">
        <v>10300000</v>
      </c>
      <c r="C11" s="142">
        <v>469.1</v>
      </c>
      <c r="D11" s="142">
        <v>473.9</v>
      </c>
      <c r="E11" s="142">
        <v>4.7999999999999545</v>
      </c>
      <c r="G11" s="189"/>
      <c r="H11" s="189"/>
    </row>
    <row r="12" spans="1:10">
      <c r="A12" s="144" t="s">
        <v>8</v>
      </c>
      <c r="B12" s="141">
        <v>10500000</v>
      </c>
      <c r="C12" s="142">
        <v>23219.5</v>
      </c>
      <c r="D12" s="142">
        <v>25935.4</v>
      </c>
      <c r="E12" s="142">
        <v>2715.9000000000015</v>
      </c>
      <c r="G12" s="189"/>
      <c r="H12" s="189"/>
    </row>
    <row r="13" spans="1:10">
      <c r="A13" s="145" t="s">
        <v>9</v>
      </c>
      <c r="B13" s="141">
        <v>10600000</v>
      </c>
      <c r="C13" s="142">
        <v>3455</v>
      </c>
      <c r="D13" s="142">
        <v>3438.7</v>
      </c>
      <c r="E13" s="142">
        <v>-16.300000000000182</v>
      </c>
      <c r="G13" s="189"/>
      <c r="H13" s="189"/>
    </row>
    <row r="14" spans="1:10">
      <c r="A14" s="145" t="s">
        <v>10</v>
      </c>
      <c r="B14" s="141">
        <v>10800000</v>
      </c>
      <c r="C14" s="142">
        <v>1954.2</v>
      </c>
      <c r="D14" s="142">
        <v>1684.7</v>
      </c>
      <c r="E14" s="142">
        <v>-269.5</v>
      </c>
      <c r="G14" s="189"/>
      <c r="H14" s="189"/>
    </row>
    <row r="15" spans="1:10" ht="31.5">
      <c r="A15" s="145" t="s">
        <v>11</v>
      </c>
      <c r="B15" s="141">
        <v>10900000</v>
      </c>
      <c r="C15" s="142">
        <v>0</v>
      </c>
      <c r="D15" s="142">
        <v>-1.4</v>
      </c>
      <c r="E15" s="142">
        <v>-1.4</v>
      </c>
      <c r="G15" s="189"/>
      <c r="H15" s="189"/>
    </row>
    <row r="16" spans="1:10" ht="31.5">
      <c r="A16" s="145" t="s">
        <v>12</v>
      </c>
      <c r="B16" s="141">
        <v>11100000</v>
      </c>
      <c r="C16" s="142">
        <v>41626</v>
      </c>
      <c r="D16" s="142">
        <v>50335.9</v>
      </c>
      <c r="E16" s="142">
        <v>8709.9000000000015</v>
      </c>
      <c r="G16" s="189"/>
      <c r="H16" s="189"/>
    </row>
    <row r="17" spans="1:8">
      <c r="A17" s="145" t="s">
        <v>13</v>
      </c>
      <c r="B17" s="141">
        <v>11200000</v>
      </c>
      <c r="C17" s="142">
        <v>1642.3</v>
      </c>
      <c r="D17" s="142">
        <v>2355</v>
      </c>
      <c r="E17" s="142">
        <v>712.7</v>
      </c>
      <c r="G17" s="189"/>
      <c r="H17" s="189"/>
    </row>
    <row r="18" spans="1:8" ht="31.5">
      <c r="A18" s="145" t="s">
        <v>14</v>
      </c>
      <c r="B18" s="141">
        <v>11300000</v>
      </c>
      <c r="C18" s="142">
        <v>323.60000000000002</v>
      </c>
      <c r="D18" s="142">
        <v>98.8</v>
      </c>
      <c r="E18" s="142">
        <v>-224.8</v>
      </c>
      <c r="G18" s="189"/>
      <c r="H18" s="189"/>
    </row>
    <row r="19" spans="1:8" ht="31.5">
      <c r="A19" s="145" t="s">
        <v>15</v>
      </c>
      <c r="B19" s="141">
        <v>11400000</v>
      </c>
      <c r="C19" s="142">
        <v>13781.2</v>
      </c>
      <c r="D19" s="142">
        <v>14425.9</v>
      </c>
      <c r="E19" s="142">
        <v>644.69999999999891</v>
      </c>
      <c r="G19" s="189"/>
      <c r="H19" s="189"/>
    </row>
    <row r="20" spans="1:8">
      <c r="A20" s="145" t="s">
        <v>16</v>
      </c>
      <c r="B20" s="141">
        <v>11600000</v>
      </c>
      <c r="C20" s="142">
        <v>300166.2</v>
      </c>
      <c r="D20" s="142">
        <v>958</v>
      </c>
      <c r="E20" s="142">
        <v>-299208.2</v>
      </c>
      <c r="G20" s="189"/>
      <c r="H20" s="189"/>
    </row>
    <row r="21" spans="1:8">
      <c r="A21" s="145" t="s">
        <v>17</v>
      </c>
      <c r="B21" s="141">
        <v>11700000</v>
      </c>
      <c r="C21" s="142">
        <v>-11.5</v>
      </c>
      <c r="D21" s="142">
        <v>-8</v>
      </c>
      <c r="E21" s="142">
        <v>3.5</v>
      </c>
      <c r="G21" s="189"/>
      <c r="H21" s="189"/>
    </row>
    <row r="22" spans="1:8">
      <c r="A22" s="147" t="s">
        <v>18</v>
      </c>
      <c r="B22" s="146">
        <v>20000000</v>
      </c>
      <c r="C22" s="138">
        <v>369359.60000000003</v>
      </c>
      <c r="D22" s="138">
        <v>345143.50000000006</v>
      </c>
      <c r="E22" s="138">
        <v>-24216.099999999977</v>
      </c>
      <c r="G22" s="189"/>
      <c r="H22" s="189"/>
    </row>
    <row r="23" spans="1:8" ht="47.25">
      <c r="A23" s="147" t="s">
        <v>19</v>
      </c>
      <c r="B23" s="139">
        <v>20200000</v>
      </c>
      <c r="C23" s="138">
        <v>375243.7</v>
      </c>
      <c r="D23" s="138">
        <v>346509.10000000003</v>
      </c>
      <c r="E23" s="138">
        <v>-28734.599999999977</v>
      </c>
      <c r="G23" s="189"/>
      <c r="H23" s="189"/>
    </row>
    <row r="24" spans="1:8">
      <c r="A24" s="148" t="s">
        <v>20</v>
      </c>
      <c r="B24" s="149">
        <v>20210000</v>
      </c>
      <c r="C24" s="142">
        <v>37554.399999999994</v>
      </c>
      <c r="D24" s="142">
        <v>19878.900000000001</v>
      </c>
      <c r="E24" s="142">
        <v>-17675.499999999993</v>
      </c>
      <c r="G24" s="189"/>
      <c r="H24" s="189"/>
    </row>
    <row r="25" spans="1:8">
      <c r="A25" s="148" t="s">
        <v>164</v>
      </c>
      <c r="B25" s="149">
        <v>20210000</v>
      </c>
      <c r="C25" s="142">
        <v>3762.7</v>
      </c>
      <c r="D25" s="142">
        <v>3778.1</v>
      </c>
      <c r="E25" s="142">
        <v>15.400000000000091</v>
      </c>
      <c r="G25" s="189"/>
      <c r="H25" s="189"/>
    </row>
    <row r="26" spans="1:8">
      <c r="A26" s="148" t="s">
        <v>21</v>
      </c>
      <c r="B26" s="149">
        <v>20220000</v>
      </c>
      <c r="C26" s="142">
        <v>48521.8</v>
      </c>
      <c r="D26" s="142">
        <v>52118.2</v>
      </c>
      <c r="E26" s="142">
        <v>3596.3999999999942</v>
      </c>
      <c r="G26" s="189"/>
      <c r="H26" s="189"/>
    </row>
    <row r="27" spans="1:8">
      <c r="A27" s="148" t="s">
        <v>22</v>
      </c>
      <c r="B27" s="149">
        <v>20230000</v>
      </c>
      <c r="C27" s="142">
        <v>278746.09999999998</v>
      </c>
      <c r="D27" s="142">
        <v>264594.7</v>
      </c>
      <c r="E27" s="142">
        <v>-14151.399999999965</v>
      </c>
      <c r="G27" s="189"/>
      <c r="H27" s="189"/>
    </row>
    <row r="28" spans="1:8">
      <c r="A28" s="148" t="s">
        <v>23</v>
      </c>
      <c r="B28" s="149">
        <v>20240000</v>
      </c>
      <c r="C28" s="142">
        <v>10421.4</v>
      </c>
      <c r="D28" s="142">
        <v>9917.2999999999993</v>
      </c>
      <c r="E28" s="142">
        <v>-504.10000000000036</v>
      </c>
      <c r="G28" s="189"/>
      <c r="H28" s="189"/>
    </row>
    <row r="29" spans="1:8">
      <c r="A29" s="148" t="s">
        <v>146</v>
      </c>
      <c r="B29" s="141">
        <v>20704000</v>
      </c>
      <c r="C29" s="142">
        <v>76.400000000000006</v>
      </c>
      <c r="D29" s="142">
        <v>62.2</v>
      </c>
      <c r="E29" s="142">
        <v>-14.200000000000003</v>
      </c>
      <c r="G29" s="189"/>
      <c r="H29" s="189"/>
    </row>
    <row r="30" spans="1:8" ht="110.25">
      <c r="A30" s="151" t="s">
        <v>163</v>
      </c>
      <c r="B30" s="141">
        <v>20804000</v>
      </c>
      <c r="C30" s="142">
        <v>0</v>
      </c>
      <c r="D30" s="142">
        <v>0</v>
      </c>
      <c r="E30" s="142">
        <v>0</v>
      </c>
      <c r="G30" s="189"/>
      <c r="H30" s="189"/>
    </row>
    <row r="31" spans="1:8" ht="63">
      <c r="A31" s="151" t="s">
        <v>24</v>
      </c>
      <c r="B31" s="141">
        <v>21800000</v>
      </c>
      <c r="C31" s="142">
        <v>7.2</v>
      </c>
      <c r="D31" s="142">
        <v>0</v>
      </c>
      <c r="E31" s="142">
        <v>-7.2</v>
      </c>
      <c r="G31" s="189"/>
      <c r="H31" s="189"/>
    </row>
    <row r="32" spans="1:8" ht="47.25">
      <c r="A32" s="143" t="s">
        <v>25</v>
      </c>
      <c r="B32" s="141">
        <v>21900000</v>
      </c>
      <c r="C32" s="142">
        <v>-5967.7</v>
      </c>
      <c r="D32" s="142">
        <v>-1427.8</v>
      </c>
      <c r="E32" s="142">
        <v>4539.8999999999996</v>
      </c>
      <c r="G32" s="189"/>
      <c r="H32" s="189"/>
    </row>
    <row r="33" spans="1:10">
      <c r="A33" s="153" t="s">
        <v>26</v>
      </c>
      <c r="B33" s="185"/>
      <c r="C33" s="152">
        <v>658547.69999999995</v>
      </c>
      <c r="D33" s="152">
        <f>D34</f>
        <v>675848.10000000009</v>
      </c>
      <c r="E33" s="152">
        <f>D33-C33</f>
        <v>17300.40000000014</v>
      </c>
      <c r="G33" s="189"/>
      <c r="H33" s="189"/>
      <c r="J33" s="189"/>
    </row>
    <row r="34" spans="1:10">
      <c r="A34" s="169" t="s">
        <v>172</v>
      </c>
      <c r="B34" s="185"/>
      <c r="C34" s="152">
        <f>C35+C41+C45+C49+C54+C60+C63+C67+C70+C72</f>
        <v>658547.69999999995</v>
      </c>
      <c r="D34" s="152">
        <f>D35+D41+D45+D49+D54+D60+D63+D67+D70+D72</f>
        <v>675848.10000000009</v>
      </c>
      <c r="E34" s="152">
        <f t="shared" ref="E34:E73" si="0">D34-C34</f>
        <v>17300.40000000014</v>
      </c>
      <c r="G34" s="189"/>
      <c r="H34" s="189"/>
    </row>
    <row r="35" spans="1:10">
      <c r="A35" s="153" t="s">
        <v>28</v>
      </c>
      <c r="B35" s="163" t="s">
        <v>29</v>
      </c>
      <c r="C35" s="152">
        <f>C36+C37+C38+C39+C40</f>
        <v>63852.800000000003</v>
      </c>
      <c r="D35" s="152">
        <f>D36+D37+D38+D39+D40</f>
        <v>68008.600000000006</v>
      </c>
      <c r="E35" s="152">
        <f t="shared" si="0"/>
        <v>4155.8000000000029</v>
      </c>
      <c r="G35" s="189"/>
      <c r="H35" s="189"/>
    </row>
    <row r="36" spans="1:10" ht="31.5">
      <c r="A36" s="154" t="s">
        <v>162</v>
      </c>
      <c r="B36" s="186" t="s">
        <v>31</v>
      </c>
      <c r="C36" s="142">
        <v>1917.4</v>
      </c>
      <c r="D36" s="142">
        <v>1840.7</v>
      </c>
      <c r="E36" s="142">
        <f t="shared" si="0"/>
        <v>-76.700000000000045</v>
      </c>
      <c r="G36" s="189"/>
      <c r="H36" s="189"/>
    </row>
    <row r="37" spans="1:10" ht="47.25">
      <c r="A37" s="155" t="s">
        <v>173</v>
      </c>
      <c r="B37" s="156" t="s">
        <v>33</v>
      </c>
      <c r="C37" s="142">
        <v>33.6</v>
      </c>
      <c r="D37" s="142">
        <v>30.8</v>
      </c>
      <c r="E37" s="142">
        <f t="shared" si="0"/>
        <v>-2.8000000000000007</v>
      </c>
      <c r="G37" s="189"/>
      <c r="H37" s="189"/>
    </row>
    <row r="38" spans="1:10" ht="63">
      <c r="A38" s="154" t="s">
        <v>174</v>
      </c>
      <c r="B38" s="158" t="s">
        <v>35</v>
      </c>
      <c r="C38" s="187">
        <v>43211.199999999997</v>
      </c>
      <c r="D38" s="142">
        <v>46005.7</v>
      </c>
      <c r="E38" s="142">
        <f t="shared" si="0"/>
        <v>2794.5</v>
      </c>
      <c r="G38" s="189"/>
      <c r="H38" s="189"/>
    </row>
    <row r="39" spans="1:10" ht="47.25">
      <c r="A39" s="154" t="s">
        <v>175</v>
      </c>
      <c r="B39" s="158" t="s">
        <v>37</v>
      </c>
      <c r="C39" s="187">
        <v>9610.7999999999993</v>
      </c>
      <c r="D39" s="142">
        <v>9866.7999999999993</v>
      </c>
      <c r="E39" s="142">
        <f t="shared" si="0"/>
        <v>256</v>
      </c>
      <c r="G39" s="189"/>
      <c r="H39" s="189"/>
    </row>
    <row r="40" spans="1:10">
      <c r="A40" s="154" t="s">
        <v>42</v>
      </c>
      <c r="B40" s="158" t="s">
        <v>43</v>
      </c>
      <c r="C40" s="187">
        <v>9079.7999999999993</v>
      </c>
      <c r="D40" s="142">
        <v>10264.6</v>
      </c>
      <c r="E40" s="142">
        <f t="shared" si="0"/>
        <v>1184.8000000000011</v>
      </c>
      <c r="G40" s="189"/>
      <c r="H40" s="189"/>
    </row>
    <row r="41" spans="1:10" ht="31.5">
      <c r="A41" s="153" t="s">
        <v>44</v>
      </c>
      <c r="B41" s="163" t="s">
        <v>45</v>
      </c>
      <c r="C41" s="188">
        <f>C42+C43+C44</f>
        <v>1148.9000000000001</v>
      </c>
      <c r="D41" s="188">
        <f>D42+D43+D44</f>
        <v>709.80000000000007</v>
      </c>
      <c r="E41" s="188">
        <f t="shared" si="0"/>
        <v>-439.1</v>
      </c>
      <c r="G41" s="189"/>
      <c r="H41" s="189"/>
    </row>
    <row r="42" spans="1:10">
      <c r="A42" s="154" t="s">
        <v>176</v>
      </c>
      <c r="B42" s="158" t="s">
        <v>47</v>
      </c>
      <c r="C42" s="187">
        <v>20</v>
      </c>
      <c r="D42" s="187">
        <v>36.299999999999997</v>
      </c>
      <c r="E42" s="187">
        <f t="shared" si="0"/>
        <v>16.299999999999997</v>
      </c>
      <c r="G42" s="189"/>
      <c r="H42" s="189"/>
    </row>
    <row r="43" spans="1:10" ht="47.25">
      <c r="A43" s="154" t="s">
        <v>177</v>
      </c>
      <c r="B43" s="158" t="s">
        <v>49</v>
      </c>
      <c r="C43" s="187">
        <v>335.9</v>
      </c>
      <c r="D43" s="187">
        <v>18.399999999999999</v>
      </c>
      <c r="E43" s="187">
        <f t="shared" si="0"/>
        <v>-317.5</v>
      </c>
      <c r="G43" s="189"/>
      <c r="H43" s="189"/>
    </row>
    <row r="44" spans="1:10" ht="31.5">
      <c r="A44" s="159" t="s">
        <v>50</v>
      </c>
      <c r="B44" s="158" t="s">
        <v>51</v>
      </c>
      <c r="C44" s="187">
        <v>793</v>
      </c>
      <c r="D44" s="187">
        <v>655.1</v>
      </c>
      <c r="E44" s="187">
        <f t="shared" si="0"/>
        <v>-137.89999999999998</v>
      </c>
      <c r="G44" s="189"/>
      <c r="H44" s="189"/>
    </row>
    <row r="45" spans="1:10">
      <c r="A45" s="160" t="s">
        <v>52</v>
      </c>
      <c r="B45" s="163" t="s">
        <v>53</v>
      </c>
      <c r="C45" s="188">
        <v>13928</v>
      </c>
      <c r="D45" s="188">
        <v>11698.2</v>
      </c>
      <c r="E45" s="188">
        <f t="shared" si="0"/>
        <v>-2229.7999999999993</v>
      </c>
      <c r="G45" s="189"/>
      <c r="H45" s="189"/>
    </row>
    <row r="46" spans="1:10">
      <c r="A46" s="157" t="s">
        <v>56</v>
      </c>
      <c r="B46" s="158" t="s">
        <v>57</v>
      </c>
      <c r="C46" s="187">
        <v>10033.299999999999</v>
      </c>
      <c r="D46" s="187">
        <v>4478</v>
      </c>
      <c r="E46" s="187">
        <f t="shared" si="0"/>
        <v>-5555.2999999999993</v>
      </c>
      <c r="G46" s="189"/>
      <c r="H46" s="189"/>
    </row>
    <row r="47" spans="1:10">
      <c r="A47" s="157" t="s">
        <v>58</v>
      </c>
      <c r="B47" s="158" t="s">
        <v>59</v>
      </c>
      <c r="C47" s="187">
        <v>2687.2</v>
      </c>
      <c r="D47" s="187">
        <v>435.1</v>
      </c>
      <c r="E47" s="187">
        <f t="shared" si="0"/>
        <v>-2252.1</v>
      </c>
      <c r="G47" s="189"/>
      <c r="H47" s="189"/>
    </row>
    <row r="48" spans="1:10">
      <c r="A48" s="157" t="s">
        <v>60</v>
      </c>
      <c r="B48" s="158" t="s">
        <v>61</v>
      </c>
      <c r="C48" s="187">
        <v>1207.5</v>
      </c>
      <c r="D48" s="187">
        <v>6785.1</v>
      </c>
      <c r="E48" s="187">
        <f t="shared" si="0"/>
        <v>5577.6</v>
      </c>
      <c r="G48" s="189"/>
      <c r="H48" s="189"/>
    </row>
    <row r="49" spans="1:8">
      <c r="A49" s="153" t="s">
        <v>62</v>
      </c>
      <c r="B49" s="163" t="s">
        <v>63</v>
      </c>
      <c r="C49" s="188">
        <v>52093.599999999999</v>
      </c>
      <c r="D49" s="188">
        <v>44292.7</v>
      </c>
      <c r="E49" s="188">
        <f t="shared" si="0"/>
        <v>-7800.9000000000015</v>
      </c>
      <c r="G49" s="189"/>
      <c r="H49" s="189"/>
    </row>
    <row r="50" spans="1:8">
      <c r="A50" s="154" t="s">
        <v>64</v>
      </c>
      <c r="B50" s="158" t="s">
        <v>65</v>
      </c>
      <c r="C50" s="187">
        <v>3278.4</v>
      </c>
      <c r="D50" s="187">
        <v>1434.1</v>
      </c>
      <c r="E50" s="187">
        <f t="shared" si="0"/>
        <v>-1844.3000000000002</v>
      </c>
      <c r="G50" s="189"/>
      <c r="H50" s="189"/>
    </row>
    <row r="51" spans="1:8">
      <c r="A51" s="154" t="s">
        <v>66</v>
      </c>
      <c r="B51" s="158" t="s">
        <v>67</v>
      </c>
      <c r="C51" s="150">
        <v>594.29999999999995</v>
      </c>
      <c r="D51" s="187">
        <v>989.5</v>
      </c>
      <c r="E51" s="187">
        <f t="shared" si="0"/>
        <v>395.20000000000005</v>
      </c>
      <c r="G51" s="189"/>
      <c r="H51" s="189"/>
    </row>
    <row r="52" spans="1:8">
      <c r="A52" s="154" t="s">
        <v>68</v>
      </c>
      <c r="B52" s="158" t="s">
        <v>69</v>
      </c>
      <c r="C52" s="187">
        <v>39388</v>
      </c>
      <c r="D52" s="187">
        <v>29312.6</v>
      </c>
      <c r="E52" s="187">
        <f t="shared" si="0"/>
        <v>-10075.400000000001</v>
      </c>
      <c r="G52" s="189"/>
      <c r="H52" s="189"/>
    </row>
    <row r="53" spans="1:8" ht="31.5">
      <c r="A53" s="154" t="s">
        <v>70</v>
      </c>
      <c r="B53" s="158" t="s">
        <v>71</v>
      </c>
      <c r="C53" s="187">
        <v>8832.9</v>
      </c>
      <c r="D53" s="187">
        <v>12556.5</v>
      </c>
      <c r="E53" s="187">
        <f t="shared" si="0"/>
        <v>3723.6000000000004</v>
      </c>
      <c r="G53" s="189"/>
      <c r="H53" s="189"/>
    </row>
    <row r="54" spans="1:8">
      <c r="A54" s="160" t="s">
        <v>72</v>
      </c>
      <c r="B54" s="163" t="s">
        <v>73</v>
      </c>
      <c r="C54" s="188">
        <v>391147.6</v>
      </c>
      <c r="D54" s="188">
        <v>409351.8</v>
      </c>
      <c r="E54" s="188">
        <f t="shared" si="0"/>
        <v>18204.200000000012</v>
      </c>
      <c r="G54" s="189"/>
      <c r="H54" s="189"/>
    </row>
    <row r="55" spans="1:8">
      <c r="A55" s="154" t="s">
        <v>74</v>
      </c>
      <c r="B55" s="158" t="s">
        <v>75</v>
      </c>
      <c r="C55" s="187">
        <v>140950.5</v>
      </c>
      <c r="D55" s="187">
        <v>142321.4</v>
      </c>
      <c r="E55" s="187">
        <f t="shared" si="0"/>
        <v>1370.8999999999942</v>
      </c>
      <c r="G55" s="189"/>
      <c r="H55" s="189"/>
    </row>
    <row r="56" spans="1:8">
      <c r="A56" s="154" t="s">
        <v>76</v>
      </c>
      <c r="B56" s="158" t="s">
        <v>77</v>
      </c>
      <c r="C56" s="150">
        <v>197911</v>
      </c>
      <c r="D56" s="187">
        <v>208733.6</v>
      </c>
      <c r="E56" s="187">
        <f t="shared" si="0"/>
        <v>10822.600000000006</v>
      </c>
      <c r="G56" s="189"/>
      <c r="H56" s="189"/>
    </row>
    <row r="57" spans="1:8">
      <c r="A57" s="154" t="s">
        <v>152</v>
      </c>
      <c r="B57" s="158" t="s">
        <v>151</v>
      </c>
      <c r="C57" s="150">
        <v>31338.400000000001</v>
      </c>
      <c r="D57" s="187">
        <v>36628.800000000003</v>
      </c>
      <c r="E57" s="187">
        <f t="shared" si="0"/>
        <v>5290.4000000000015</v>
      </c>
      <c r="G57" s="189"/>
      <c r="H57" s="189"/>
    </row>
    <row r="58" spans="1:8">
      <c r="A58" s="154" t="s">
        <v>178</v>
      </c>
      <c r="B58" s="158" t="s">
        <v>79</v>
      </c>
      <c r="C58" s="150">
        <v>2838.1</v>
      </c>
      <c r="D58" s="187">
        <v>2427</v>
      </c>
      <c r="E58" s="187">
        <f t="shared" si="0"/>
        <v>-411.09999999999991</v>
      </c>
      <c r="G58" s="189"/>
      <c r="H58" s="189"/>
    </row>
    <row r="59" spans="1:8">
      <c r="A59" s="154" t="s">
        <v>80</v>
      </c>
      <c r="B59" s="158" t="s">
        <v>81</v>
      </c>
      <c r="C59" s="150">
        <v>18109.599999999999</v>
      </c>
      <c r="D59" s="187">
        <v>19241</v>
      </c>
      <c r="E59" s="187">
        <f t="shared" si="0"/>
        <v>1131.4000000000015</v>
      </c>
      <c r="G59" s="189"/>
      <c r="H59" s="189"/>
    </row>
    <row r="60" spans="1:8">
      <c r="A60" s="153" t="s">
        <v>82</v>
      </c>
      <c r="B60" s="163" t="s">
        <v>83</v>
      </c>
      <c r="C60" s="152">
        <v>47292</v>
      </c>
      <c r="D60" s="152">
        <v>60650.3</v>
      </c>
      <c r="E60" s="152">
        <f t="shared" si="0"/>
        <v>13358.300000000003</v>
      </c>
      <c r="G60" s="189"/>
      <c r="H60" s="189"/>
    </row>
    <row r="61" spans="1:8">
      <c r="A61" s="154" t="s">
        <v>84</v>
      </c>
      <c r="B61" s="158" t="s">
        <v>85</v>
      </c>
      <c r="C61" s="150">
        <v>35062.699999999997</v>
      </c>
      <c r="D61" s="150">
        <v>46993.9</v>
      </c>
      <c r="E61" s="150">
        <f t="shared" si="0"/>
        <v>11931.200000000004</v>
      </c>
      <c r="G61" s="189"/>
      <c r="H61" s="189"/>
    </row>
    <row r="62" spans="1:8">
      <c r="A62" s="154" t="s">
        <v>86</v>
      </c>
      <c r="B62" s="158" t="s">
        <v>87</v>
      </c>
      <c r="C62" s="150">
        <v>12229.3</v>
      </c>
      <c r="D62" s="150">
        <v>13656.4</v>
      </c>
      <c r="E62" s="150">
        <f t="shared" si="0"/>
        <v>1427.1000000000004</v>
      </c>
      <c r="G62" s="189"/>
      <c r="H62" s="189"/>
    </row>
    <row r="63" spans="1:8">
      <c r="A63" s="153" t="s">
        <v>88</v>
      </c>
      <c r="B63" s="163" t="s">
        <v>89</v>
      </c>
      <c r="C63" s="152">
        <v>23090.6</v>
      </c>
      <c r="D63" s="152">
        <v>10988.4</v>
      </c>
      <c r="E63" s="152">
        <f t="shared" si="0"/>
        <v>-12102.199999999999</v>
      </c>
      <c r="G63" s="189"/>
      <c r="H63" s="189"/>
    </row>
    <row r="64" spans="1:8">
      <c r="A64" s="154" t="s">
        <v>90</v>
      </c>
      <c r="B64" s="158" t="s">
        <v>91</v>
      </c>
      <c r="C64" s="150">
        <v>2691.1</v>
      </c>
      <c r="D64" s="150">
        <v>2998.6</v>
      </c>
      <c r="E64" s="150">
        <f t="shared" si="0"/>
        <v>307.5</v>
      </c>
      <c r="G64" s="189"/>
      <c r="H64" s="189"/>
    </row>
    <row r="65" spans="1:8">
      <c r="A65" s="154" t="s">
        <v>92</v>
      </c>
      <c r="B65" s="158" t="s">
        <v>93</v>
      </c>
      <c r="C65" s="150">
        <v>2432.5</v>
      </c>
      <c r="D65" s="150">
        <v>2795.7</v>
      </c>
      <c r="E65" s="150">
        <f t="shared" si="0"/>
        <v>363.19999999999982</v>
      </c>
      <c r="G65" s="189"/>
      <c r="H65" s="189"/>
    </row>
    <row r="66" spans="1:8">
      <c r="A66" s="154" t="s">
        <v>94</v>
      </c>
      <c r="B66" s="158" t="s">
        <v>95</v>
      </c>
      <c r="C66" s="150">
        <v>17967</v>
      </c>
      <c r="D66" s="150">
        <v>5194.1000000000004</v>
      </c>
      <c r="E66" s="150">
        <f t="shared" si="0"/>
        <v>-12772.9</v>
      </c>
      <c r="G66" s="189"/>
      <c r="H66" s="189"/>
    </row>
    <row r="67" spans="1:8">
      <c r="A67" s="153" t="s">
        <v>96</v>
      </c>
      <c r="B67" s="163" t="s">
        <v>97</v>
      </c>
      <c r="C67" s="152">
        <v>55094.5</v>
      </c>
      <c r="D67" s="152">
        <v>65660.800000000003</v>
      </c>
      <c r="E67" s="152">
        <f t="shared" si="0"/>
        <v>10566.300000000003</v>
      </c>
      <c r="G67" s="189"/>
      <c r="H67" s="189"/>
    </row>
    <row r="68" spans="1:8">
      <c r="A68" s="159" t="s">
        <v>98</v>
      </c>
      <c r="B68" s="158" t="s">
        <v>99</v>
      </c>
      <c r="C68" s="150">
        <v>52150.7</v>
      </c>
      <c r="D68" s="150">
        <v>62483.3</v>
      </c>
      <c r="E68" s="150">
        <f t="shared" si="0"/>
        <v>10332.600000000006</v>
      </c>
      <c r="G68" s="189"/>
      <c r="H68" s="189"/>
    </row>
    <row r="69" spans="1:8">
      <c r="A69" s="159" t="s">
        <v>100</v>
      </c>
      <c r="B69" s="158" t="s">
        <v>101</v>
      </c>
      <c r="C69" s="150">
        <v>2943.8</v>
      </c>
      <c r="D69" s="150">
        <v>3177.5</v>
      </c>
      <c r="E69" s="150">
        <f t="shared" si="0"/>
        <v>233.69999999999982</v>
      </c>
      <c r="G69" s="189"/>
      <c r="H69" s="189"/>
    </row>
    <row r="70" spans="1:8">
      <c r="A70" s="147" t="s">
        <v>158</v>
      </c>
      <c r="B70" s="163" t="s">
        <v>159</v>
      </c>
      <c r="C70" s="152">
        <v>1600</v>
      </c>
      <c r="D70" s="152">
        <v>1431.9</v>
      </c>
      <c r="E70" s="152">
        <f t="shared" si="0"/>
        <v>-168.09999999999991</v>
      </c>
      <c r="G70" s="189"/>
      <c r="H70" s="189"/>
    </row>
    <row r="71" spans="1:8">
      <c r="A71" s="159" t="s">
        <v>161</v>
      </c>
      <c r="B71" s="158" t="s">
        <v>160</v>
      </c>
      <c r="C71" s="150">
        <v>1600</v>
      </c>
      <c r="D71" s="150">
        <v>1431.9</v>
      </c>
      <c r="E71" s="150">
        <f t="shared" si="0"/>
        <v>-168.09999999999991</v>
      </c>
      <c r="G71" s="189"/>
      <c r="H71" s="189"/>
    </row>
    <row r="72" spans="1:8" ht="31.5">
      <c r="A72" s="153" t="s">
        <v>179</v>
      </c>
      <c r="B72" s="163" t="s">
        <v>103</v>
      </c>
      <c r="C72" s="152">
        <v>9299.7000000000007</v>
      </c>
      <c r="D72" s="152">
        <v>3055.6</v>
      </c>
      <c r="E72" s="152">
        <f t="shared" si="0"/>
        <v>-6244.1</v>
      </c>
      <c r="G72" s="189"/>
      <c r="H72" s="189"/>
    </row>
    <row r="73" spans="1:8" ht="31.5">
      <c r="A73" s="159" t="s">
        <v>180</v>
      </c>
      <c r="B73" s="158" t="s">
        <v>105</v>
      </c>
      <c r="C73" s="150">
        <v>9299.7000000000007</v>
      </c>
      <c r="D73" s="150">
        <v>3055.6</v>
      </c>
      <c r="E73" s="150">
        <f t="shared" si="0"/>
        <v>-6244.1</v>
      </c>
      <c r="G73" s="189"/>
      <c r="H73" s="189"/>
    </row>
    <row r="74" spans="1:8">
      <c r="C74" s="83"/>
      <c r="D74" s="83"/>
    </row>
    <row r="75" spans="1:8">
      <c r="C75" s="83"/>
      <c r="D75" s="83"/>
    </row>
    <row r="76" spans="1:8">
      <c r="C76" s="83"/>
      <c r="D76" s="83"/>
    </row>
    <row r="77" spans="1:8">
      <c r="C77" s="83"/>
      <c r="D77" s="83"/>
    </row>
    <row r="78" spans="1:8">
      <c r="C78" s="83"/>
      <c r="D78" s="83"/>
    </row>
    <row r="79" spans="1:8">
      <c r="C79" s="83"/>
      <c r="D79" s="83"/>
    </row>
    <row r="80" spans="1:8">
      <c r="C80" s="83"/>
      <c r="D80" s="83"/>
    </row>
    <row r="81" spans="3:4">
      <c r="C81" s="83"/>
      <c r="D81" s="83"/>
    </row>
    <row r="82" spans="3:4">
      <c r="C82" s="83"/>
      <c r="D82" s="83"/>
    </row>
    <row r="83" spans="3:4">
      <c r="C83" s="83"/>
      <c r="D83" s="83"/>
    </row>
    <row r="84" spans="3:4">
      <c r="C84" s="83"/>
      <c r="D84" s="83"/>
    </row>
    <row r="85" spans="3:4">
      <c r="C85" s="83"/>
      <c r="D85" s="83"/>
    </row>
    <row r="86" spans="3:4">
      <c r="C86" s="83"/>
      <c r="D86" s="83"/>
    </row>
    <row r="87" spans="3:4">
      <c r="C87" s="83"/>
      <c r="D87" s="83"/>
    </row>
    <row r="88" spans="3:4">
      <c r="C88" s="83"/>
      <c r="D88" s="83"/>
    </row>
    <row r="89" spans="3:4">
      <c r="C89" s="83"/>
      <c r="D89" s="83"/>
    </row>
    <row r="90" spans="3:4">
      <c r="C90" s="83"/>
      <c r="D90" s="83"/>
    </row>
    <row r="91" spans="3:4">
      <c r="C91" s="83"/>
      <c r="D91" s="83"/>
    </row>
    <row r="92" spans="3:4">
      <c r="C92" s="83"/>
      <c r="D92" s="83"/>
    </row>
    <row r="93" spans="3:4">
      <c r="C93" s="83"/>
      <c r="D93" s="83"/>
    </row>
    <row r="94" spans="3:4">
      <c r="C94" s="83"/>
      <c r="D94" s="83"/>
    </row>
    <row r="95" spans="3:4">
      <c r="C95" s="83"/>
      <c r="D95" s="83"/>
    </row>
    <row r="96" spans="3:4">
      <c r="C96" s="83"/>
      <c r="D96" s="83"/>
    </row>
    <row r="97" spans="3:4">
      <c r="C97" s="83"/>
      <c r="D97" s="83"/>
    </row>
    <row r="98" spans="3:4">
      <c r="C98" s="83"/>
      <c r="D98" s="83"/>
    </row>
    <row r="99" spans="3:4">
      <c r="C99" s="83"/>
      <c r="D99" s="83"/>
    </row>
    <row r="100" spans="3:4">
      <c r="C100" s="83"/>
      <c r="D100" s="83"/>
    </row>
    <row r="101" spans="3:4">
      <c r="C101" s="83"/>
      <c r="D101" s="83"/>
    </row>
    <row r="102" spans="3:4">
      <c r="C102" s="83"/>
      <c r="D102" s="83"/>
    </row>
    <row r="103" spans="3:4">
      <c r="C103" s="83"/>
      <c r="D103" s="83"/>
    </row>
    <row r="104" spans="3:4">
      <c r="C104" s="83"/>
      <c r="D104" s="83"/>
    </row>
    <row r="105" spans="3:4">
      <c r="C105" s="83"/>
      <c r="D105" s="83"/>
    </row>
    <row r="106" spans="3:4">
      <c r="C106" s="83"/>
      <c r="D106" s="83"/>
    </row>
    <row r="107" spans="3:4">
      <c r="C107" s="83"/>
      <c r="D107" s="83"/>
    </row>
    <row r="108" spans="3:4">
      <c r="C108" s="83"/>
      <c r="D108" s="83"/>
    </row>
    <row r="109" spans="3:4">
      <c r="C109" s="83"/>
      <c r="D109" s="83"/>
    </row>
    <row r="110" spans="3:4">
      <c r="C110" s="83"/>
      <c r="D110" s="83"/>
    </row>
    <row r="111" spans="3:4">
      <c r="C111" s="83"/>
      <c r="D111" s="83"/>
    </row>
    <row r="112" spans="3:4">
      <c r="C112" s="83"/>
      <c r="D112" s="83"/>
    </row>
    <row r="113" spans="3:4">
      <c r="C113" s="83"/>
      <c r="D113" s="83"/>
    </row>
    <row r="114" spans="3:4">
      <c r="C114" s="83"/>
      <c r="D114" s="83"/>
    </row>
    <row r="115" spans="3:4">
      <c r="C115" s="83"/>
      <c r="D115" s="83"/>
    </row>
    <row r="116" spans="3:4">
      <c r="C116" s="83"/>
      <c r="D116" s="83"/>
    </row>
    <row r="117" spans="3:4">
      <c r="C117" s="83"/>
      <c r="D117" s="83"/>
    </row>
    <row r="118" spans="3:4">
      <c r="C118" s="83"/>
      <c r="D118" s="83"/>
    </row>
    <row r="119" spans="3:4">
      <c r="C119" s="83"/>
      <c r="D119" s="83"/>
    </row>
    <row r="120" spans="3:4">
      <c r="C120" s="83"/>
      <c r="D120" s="83"/>
    </row>
    <row r="121" spans="3:4">
      <c r="C121" s="83"/>
      <c r="D121" s="83"/>
    </row>
    <row r="122" spans="3:4">
      <c r="C122" s="83"/>
      <c r="D122" s="83"/>
    </row>
    <row r="123" spans="3:4">
      <c r="C123" s="83"/>
      <c r="D123" s="83"/>
    </row>
    <row r="124" spans="3:4">
      <c r="C124" s="83"/>
      <c r="D124" s="83"/>
    </row>
    <row r="125" spans="3:4">
      <c r="C125" s="83"/>
      <c r="D125" s="83"/>
    </row>
    <row r="126" spans="3:4">
      <c r="C126" s="83"/>
      <c r="D126" s="83"/>
    </row>
    <row r="127" spans="3:4">
      <c r="C127" s="83"/>
      <c r="D127" s="83"/>
    </row>
    <row r="128" spans="3:4">
      <c r="C128" s="83"/>
      <c r="D128" s="83"/>
    </row>
    <row r="129" spans="3:4">
      <c r="C129" s="83"/>
      <c r="D129" s="83"/>
    </row>
    <row r="130" spans="3:4">
      <c r="C130" s="83"/>
      <c r="D130" s="83"/>
    </row>
    <row r="131" spans="3:4">
      <c r="C131" s="83"/>
      <c r="D131" s="83"/>
    </row>
    <row r="132" spans="3:4">
      <c r="C132" s="83"/>
      <c r="D132" s="83"/>
    </row>
    <row r="133" spans="3:4">
      <c r="C133" s="83"/>
      <c r="D133" s="83"/>
    </row>
    <row r="134" spans="3:4">
      <c r="C134" s="83"/>
      <c r="D134" s="83"/>
    </row>
    <row r="135" spans="3:4">
      <c r="C135" s="83"/>
      <c r="D135" s="83"/>
    </row>
    <row r="136" spans="3:4">
      <c r="C136" s="83"/>
      <c r="D136" s="83"/>
    </row>
    <row r="137" spans="3:4">
      <c r="C137" s="83"/>
      <c r="D137" s="83"/>
    </row>
    <row r="138" spans="3:4">
      <c r="C138" s="83"/>
      <c r="D138" s="83"/>
    </row>
    <row r="139" spans="3:4">
      <c r="C139" s="83"/>
      <c r="D139" s="83"/>
    </row>
    <row r="140" spans="3:4">
      <c r="C140" s="83"/>
      <c r="D140" s="83"/>
    </row>
    <row r="141" spans="3:4">
      <c r="C141" s="83"/>
      <c r="D141" s="83"/>
    </row>
    <row r="142" spans="3:4">
      <c r="C142" s="83"/>
      <c r="D142" s="83"/>
    </row>
    <row r="143" spans="3:4">
      <c r="C143" s="83"/>
      <c r="D143" s="83"/>
    </row>
    <row r="144" spans="3:4">
      <c r="C144" s="83"/>
      <c r="D144" s="83"/>
    </row>
    <row r="145" spans="3:4">
      <c r="C145" s="83"/>
      <c r="D145" s="83"/>
    </row>
    <row r="146" spans="3:4">
      <c r="C146" s="83"/>
      <c r="D146" s="83"/>
    </row>
    <row r="147" spans="3:4">
      <c r="C147" s="83"/>
      <c r="D147" s="83"/>
    </row>
    <row r="148" spans="3:4">
      <c r="C148" s="83"/>
      <c r="D148" s="83"/>
    </row>
    <row r="149" spans="3:4">
      <c r="C149" s="83"/>
      <c r="D149" s="83"/>
    </row>
    <row r="150" spans="3:4">
      <c r="C150" s="83"/>
      <c r="D150" s="83"/>
    </row>
    <row r="151" spans="3:4">
      <c r="C151" s="83"/>
      <c r="D151" s="83"/>
    </row>
    <row r="152" spans="3:4">
      <c r="C152" s="83"/>
      <c r="D152" s="83"/>
    </row>
    <row r="153" spans="3:4">
      <c r="C153" s="83"/>
      <c r="D153" s="83"/>
    </row>
    <row r="154" spans="3:4">
      <c r="C154" s="83"/>
      <c r="D154" s="83"/>
    </row>
    <row r="155" spans="3:4">
      <c r="C155" s="83"/>
      <c r="D155" s="83"/>
    </row>
    <row r="156" spans="3:4">
      <c r="C156" s="83"/>
      <c r="D156" s="83"/>
    </row>
    <row r="157" spans="3:4">
      <c r="C157" s="83"/>
      <c r="D157" s="83"/>
    </row>
    <row r="158" spans="3:4">
      <c r="C158" s="83"/>
      <c r="D158" s="83"/>
    </row>
    <row r="159" spans="3:4">
      <c r="C159" s="83"/>
      <c r="D159" s="83"/>
    </row>
    <row r="160" spans="3:4">
      <c r="C160" s="83"/>
      <c r="D160" s="83"/>
    </row>
    <row r="161" spans="3:4">
      <c r="C161" s="83"/>
      <c r="D161" s="83"/>
    </row>
    <row r="162" spans="3:4">
      <c r="C162" s="83"/>
      <c r="D162" s="83"/>
    </row>
    <row r="163" spans="3:4">
      <c r="C163" s="83"/>
      <c r="D163" s="83"/>
    </row>
    <row r="164" spans="3:4">
      <c r="C164" s="83"/>
      <c r="D164" s="83"/>
    </row>
    <row r="165" spans="3:4">
      <c r="C165" s="83"/>
      <c r="D165" s="83"/>
    </row>
    <row r="166" spans="3:4">
      <c r="C166" s="83"/>
      <c r="D166" s="83"/>
    </row>
    <row r="167" spans="3:4">
      <c r="C167" s="83"/>
      <c r="D167" s="83"/>
    </row>
    <row r="168" spans="3:4">
      <c r="C168" s="83"/>
      <c r="D168" s="83"/>
    </row>
    <row r="169" spans="3:4">
      <c r="C169" s="83"/>
      <c r="D169" s="83"/>
    </row>
    <row r="170" spans="3:4">
      <c r="C170" s="83"/>
      <c r="D170" s="83"/>
    </row>
    <row r="171" spans="3:4">
      <c r="C171" s="83"/>
      <c r="D171" s="83"/>
    </row>
    <row r="172" spans="3:4">
      <c r="C172" s="83"/>
      <c r="D172" s="83"/>
    </row>
    <row r="173" spans="3:4">
      <c r="C173" s="83"/>
      <c r="D173" s="83"/>
    </row>
    <row r="174" spans="3:4">
      <c r="C174" s="83"/>
      <c r="D174" s="83"/>
    </row>
    <row r="175" spans="3:4">
      <c r="C175" s="83"/>
      <c r="D175" s="83"/>
    </row>
    <row r="176" spans="3:4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  <row r="195" spans="3:4">
      <c r="C195" s="83"/>
      <c r="D195" s="83"/>
    </row>
    <row r="196" spans="3:4">
      <c r="C196" s="83"/>
      <c r="D196" s="83"/>
    </row>
    <row r="197" spans="3:4">
      <c r="C197" s="83"/>
      <c r="D197" s="83"/>
    </row>
    <row r="198" spans="3:4">
      <c r="C198" s="83"/>
      <c r="D198" s="83"/>
    </row>
    <row r="199" spans="3:4">
      <c r="C199" s="83"/>
      <c r="D199" s="83"/>
    </row>
    <row r="200" spans="3:4">
      <c r="C200" s="83"/>
      <c r="D200" s="83"/>
    </row>
    <row r="201" spans="3:4">
      <c r="C201" s="83"/>
      <c r="D201" s="8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исправлениями</vt:lpstr>
      <vt:lpstr>аналитика</vt:lpstr>
      <vt:lpstr>аналитика исполнения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2023-04-12T11:59:02Z</cp:lastPrinted>
  <dcterms:created xsi:type="dcterms:W3CDTF">2014-02-03T08:40:31Z</dcterms:created>
  <dcterms:modified xsi:type="dcterms:W3CDTF">2023-04-14T10:22:38Z</dcterms:modified>
</cp:coreProperties>
</file>