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 (2)" sheetId="1" r:id="rId1"/>
    <sheet name="с исправлениями" sheetId="2" state="hidden" r:id="rId2"/>
    <sheet name="аналитика" sheetId="3" state="hidden" r:id="rId3"/>
    <sheet name="Лист2" sheetId="5" r:id="rId4"/>
  </sheets>
  <externalReferences>
    <externalReference r:id="rId5"/>
  </externalReferences>
  <definedNames>
    <definedName name="Z_40CB0436_DE8A_47CC_87B8_4489A6797993_.wvu.PrintArea" localSheetId="0" hidden="1">'с развёрнутыми доходами (2)'!$A$1:$E$74</definedName>
    <definedName name="Z_40CB0436_DE8A_47CC_87B8_4489A6797993_.wvu.PrintTitles" localSheetId="0" hidden="1">'с развёрнутыми доходами (2)'!$5:$7</definedName>
    <definedName name="Z_40CB0436_DE8A_47CC_87B8_4489A6797993_.wvu.Rows" localSheetId="0" hidden="1">'с развёрнутыми доходами (2)'!#REF!,'с развёрнутыми доходами (2)'!#REF!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 (2)'!$A$1:$E$107</definedName>
    <definedName name="Z_59841E2B_68EB_4986_A2B2_AA8D2283015C_.wvu.PrintTitles" localSheetId="0" hidden="1">'с развёрнутыми доходами (2)'!$5:$7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 (2)'!$A$1:$E$74</definedName>
    <definedName name="Z_5C54602A_724E_45A9_8F60_2E1A10275DB0_.wvu.PrintTitles" localSheetId="0" hidden="1">'с развёрнутыми доходами (2)'!$5:$7</definedName>
    <definedName name="Z_5C54602A_724E_45A9_8F60_2E1A10275DB0_.wvu.Rows" localSheetId="0" hidden="1">'с развёрнутыми доходами (2)'!#REF!,'с развёрнутыми доходами (2)'!$15:$15,'с развёрнутыми доходами (2)'!$30:$32,'с развёрнутыми доходами (2)'!$53:$53</definedName>
    <definedName name="Z_6382D31E_57F9_431A_8857_6E05C5DDD46B_.wvu.PrintArea" localSheetId="0" hidden="1">'с развёрнутыми доходами (2)'!$A$1:$E$74</definedName>
    <definedName name="Z_6382D31E_57F9_431A_8857_6E05C5DDD46B_.wvu.PrintTitles" localSheetId="0" hidden="1">'с развёрнутыми доходами (2)'!$5:$7</definedName>
    <definedName name="Z_6382D31E_57F9_431A_8857_6E05C5DDD46B_.wvu.Rows" localSheetId="0" hidden="1">'с развёрнутыми доходами (2)'!#REF!,'с развёрнутыми доходами (2)'!$53:$53</definedName>
    <definedName name="Z_68DC45B0_5DDE_44CE_B6FE_5C917556A2F2_.wvu.PrintArea" localSheetId="0" hidden="1">'с развёрнутыми доходами (2)'!$A$1:$E$67</definedName>
    <definedName name="Z_68DC45B0_5DDE_44CE_B6FE_5C917556A2F2_.wvu.PrintTitles" localSheetId="0" hidden="1">'с развёрнутыми доходами (2)'!$5:$7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 (2)'!$A$1:$E$107</definedName>
    <definedName name="Z_6D630398_ED7B_4347_BEF2_E7CDD1BC3625_.wvu.PrintTitles" localSheetId="0" hidden="1">'с развёрнутыми доходами (2)'!$5:$7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 (2)'!#REF!,'с развёрнутыми доходами (2)'!$100:$100</definedName>
    <definedName name="Z_81A19E5D_79FB_4B88_B6C5_8807F61EBDAB_.wvu.PrintArea" localSheetId="0" hidden="1">'с развёрнутыми доходами (2)'!$A$1:$E$107</definedName>
    <definedName name="Z_81A19E5D_79FB_4B88_B6C5_8807F61EBDAB_.wvu.PrintTitles" localSheetId="0" hidden="1">'с развёрнутыми доходами (2)'!$5:$7</definedName>
    <definedName name="Z_81A19E5D_79FB_4B88_B6C5_8807F61EBDAB_.wvu.Rows" localSheetId="0" hidden="1">'с развёрнутыми доходами (2)'!#REF!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 (2)'!$A$1:$E$107</definedName>
    <definedName name="Z_93FBFA21_5002_4F06_8435_FD33F1112CC8_.wvu.PrintTitles" localSheetId="0" hidden="1">'с развёрнутыми доходами (2)'!$5:$7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 (2)'!$100:$100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 (2)'!$A$1:$E$67</definedName>
    <definedName name="Z_A6917BCA_00B0_4577_9E20_B12E9F75FF0B_.wvu.PrintTitles" localSheetId="0" hidden="1">'с развёрнутыми доходами (2)'!$5:$7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 (2)'!#REF!,'с развёрнутыми доходами (2)'!$53:$53</definedName>
    <definedName name="Z_AD882775_3712_4CB6_AC49_EEC018467B03_.wvu.PrintArea" localSheetId="0" hidden="1">'с развёрнутыми доходами (2)'!$A$1:$E$107</definedName>
    <definedName name="Z_AD882775_3712_4CB6_AC49_EEC018467B03_.wvu.PrintTitles" localSheetId="0" hidden="1">'с развёрнутыми доходами (2)'!$5:$7</definedName>
    <definedName name="Z_AD882775_3712_4CB6_AC49_EEC018467B03_.wvu.Rows" localSheetId="0" hidden="1">'с развёрнутыми доходами (2)'!$47:$47,'с развёрнутыми доходами (2)'!$51:$51,'с развёрнутыми доходами (2)'!#REF!,'с развёрнутыми доходами (2)'!$69:$70,'с развёрнутыми доходами (2)'!$86:$86,'с развёрнутыми доходами (2)'!$90:$90,'с развёрнутыми доходами (2)'!$100:$100</definedName>
    <definedName name="Z_BED635A2_EB54_451F_9C46_B3D74CB2D886_.wvu.PrintArea" localSheetId="0" hidden="1">'с развёрнутыми доходами (2)'!$A$1:$E$74</definedName>
    <definedName name="Z_BED635A2_EB54_451F_9C46_B3D74CB2D886_.wvu.PrintTitles" localSheetId="0" hidden="1">'с развёрнутыми доходами (2)'!$5:$7</definedName>
    <definedName name="Z_BED635A2_EB54_451F_9C46_B3D74CB2D886_.wvu.Rows" localSheetId="0" hidden="1">'с развёрнутыми доходами (2)'!#REF!,'с развёрнутыми доходами (2)'!#REF!</definedName>
    <definedName name="Z_D224BE65_81B3_4161_B810_12BFE3D6E240_.wvu.PrintArea" localSheetId="0" hidden="1">'с развёрнутыми доходами (2)'!$A$1:$E$74</definedName>
    <definedName name="Z_D224BE65_81B3_4161_B810_12BFE3D6E240_.wvu.PrintTitles" localSheetId="0" hidden="1">'с развёрнутыми доходами (2)'!$5:$7</definedName>
    <definedName name="Z_D224BE65_81B3_4161_B810_12BFE3D6E240_.wvu.Rows" localSheetId="0" hidden="1">'с развёрнутыми доходами (2)'!#REF!,'с развёрнутыми доходами (2)'!$53:$53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 (2)'!$A$1:$E$107</definedName>
    <definedName name="Z_D3058AAF_1420_4400_85B6_3E3B713D732D_.wvu.PrintTitles" localSheetId="0" hidden="1">'с развёрнутыми доходами (2)'!$5:$7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 (2)'!$47:$47,'с развёрнутыми доходами (2)'!$51:$51,'с развёрнутыми доходами (2)'!#REF!,'с развёрнутыми доходами (2)'!$69:$70,'с развёрнутыми доходами (2)'!$86:$86,'с развёрнутыми доходами (2)'!$90:$90,'с развёрнутыми доходами (2)'!$100:$100</definedName>
    <definedName name="_xlnm.Print_Titles" localSheetId="0">'с развёрнутыми доходами (2)'!$5:$7</definedName>
    <definedName name="_xlnm.Print_Area" localSheetId="1">'с исправлениями'!$A$1:$E$109</definedName>
    <definedName name="_xlnm.Print_Area" localSheetId="0">'с развёрнутыми доходами (2)'!$A$1:$E$107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D34" i="1"/>
  <c r="D45"/>
  <c r="C35" l="1"/>
  <c r="D25" l="1"/>
  <c r="C25"/>
  <c r="E33" l="1"/>
  <c r="E30"/>
  <c r="D64" l="1"/>
  <c r="C64"/>
  <c r="F102" l="1"/>
  <c r="F95" l="1"/>
  <c r="F25"/>
  <c r="E14"/>
  <c r="E29" l="1"/>
  <c r="E31"/>
  <c r="D91" l="1"/>
  <c r="D88"/>
  <c r="D84"/>
  <c r="D80"/>
  <c r="D77"/>
  <c r="D71"/>
  <c r="D59"/>
  <c r="D55"/>
  <c r="D46"/>
  <c r="D9" l="1"/>
  <c r="C46" l="1"/>
  <c r="D35" l="1"/>
  <c r="C24" l="1"/>
  <c r="C23" s="1"/>
  <c r="D26" i="3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C24"/>
  <c r="C23" s="1"/>
  <c r="C9"/>
  <c r="D9" l="1"/>
  <c r="E9" s="1"/>
  <c r="D24"/>
  <c r="D23" s="1"/>
  <c r="E23" s="1"/>
  <c r="C8"/>
  <c r="E24" l="1"/>
  <c r="D8"/>
  <c r="E8" s="1"/>
  <c r="C9" i="1" l="1"/>
  <c r="C8" s="1"/>
  <c r="F9" l="1"/>
  <c r="D24"/>
  <c r="D23" s="1"/>
  <c r="F23" l="1"/>
  <c r="G25" s="1"/>
  <c r="E99"/>
  <c r="E98"/>
  <c r="D97"/>
  <c r="C97"/>
  <c r="E96"/>
  <c r="E95"/>
  <c r="D94"/>
  <c r="D93" s="1"/>
  <c r="C94"/>
  <c r="E92"/>
  <c r="C91"/>
  <c r="E90"/>
  <c r="E89"/>
  <c r="C88"/>
  <c r="E87"/>
  <c r="E85"/>
  <c r="C84"/>
  <c r="E83"/>
  <c r="E82"/>
  <c r="E81"/>
  <c r="C80"/>
  <c r="E79"/>
  <c r="E78"/>
  <c r="C77"/>
  <c r="E76"/>
  <c r="E75"/>
  <c r="E74"/>
  <c r="E73"/>
  <c r="E72"/>
  <c r="C71"/>
  <c r="E70"/>
  <c r="D69"/>
  <c r="C69"/>
  <c r="E68"/>
  <c r="E67"/>
  <c r="E66"/>
  <c r="E65"/>
  <c r="E63"/>
  <c r="E62"/>
  <c r="E61"/>
  <c r="E60"/>
  <c r="C59"/>
  <c r="E58"/>
  <c r="E57"/>
  <c r="E56"/>
  <c r="C55"/>
  <c r="E54"/>
  <c r="E53"/>
  <c r="E52"/>
  <c r="E50"/>
  <c r="E49"/>
  <c r="E48"/>
  <c r="E44"/>
  <c r="E43"/>
  <c r="E42"/>
  <c r="E41"/>
  <c r="E40"/>
  <c r="E39"/>
  <c r="E38"/>
  <c r="E37"/>
  <c r="E36"/>
  <c r="E35"/>
  <c r="E28"/>
  <c r="E27"/>
  <c r="E25"/>
  <c r="E20"/>
  <c r="E19"/>
  <c r="E18"/>
  <c r="E17"/>
  <c r="E16"/>
  <c r="E13"/>
  <c r="E12"/>
  <c r="E11"/>
  <c r="E10"/>
  <c r="D8"/>
  <c r="F8" l="1"/>
  <c r="H35"/>
  <c r="H36" s="1"/>
  <c r="C34"/>
  <c r="G35" s="1"/>
  <c r="I32"/>
  <c r="C93"/>
  <c r="F93" s="1"/>
  <c r="E69"/>
  <c r="E9"/>
  <c r="E88"/>
  <c r="C45"/>
  <c r="E91"/>
  <c r="E84"/>
  <c r="E80"/>
  <c r="E77"/>
  <c r="E71"/>
  <c r="E64"/>
  <c r="E59"/>
  <c r="E55"/>
  <c r="E46"/>
  <c r="E24"/>
  <c r="G36" l="1"/>
  <c r="H32"/>
  <c r="F34"/>
  <c r="E34"/>
  <c r="E45"/>
  <c r="E23"/>
  <c r="J34" l="1"/>
  <c r="F35"/>
  <c r="E8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<sst xmlns="http://schemas.openxmlformats.org/spreadsheetml/2006/main" count="483" uniqueCount="190">
  <si>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</si>
  <si>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</si>
  <si>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</si>
  <si>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</si>
  <si>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</si>
  <si>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</si>
  <si>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</si>
  <si>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</si>
  <si>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</si>
  <si>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</si>
  <si>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</si>
  <si>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</si>
  <si>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</si>
  <si>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</si>
  <si>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</si>
  <si>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</si>
  <si>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</si>
  <si>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</si>
  <si>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</si>
  <si>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</si>
  <si>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</si>
  <si>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</si>
  <si>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</si>
  <si>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</si>
  <si>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</si>
  <si>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</si>
  <si>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</si>
  <si>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</si>
  <si>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</si>
  <si>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</si>
  <si>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</si>
  <si>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</si>
  <si>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</si>
  <si>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</si>
  <si>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</si>
  <si>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</si>
  <si>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</si>
  <si>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</si>
  <si>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</si>
  <si>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</si>
  <si>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</si>
  <si>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</si>
  <si>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</si>
  <si>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</si>
  <si>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</si>
  <si>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</si>
  <si>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</si>
  <si>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</si>
  <si>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</si>
  <si>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</si>
  <si>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</si>
  <si>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</si>
  <si>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</si>
  <si>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</si>
  <si>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</si>
  <si>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</si>
  <si>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</si>
  <si>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</si>
  <si>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</si>
  <si>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</si>
  <si>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</si>
  <si>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</si>
  <si>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</si>
  <si>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</si>
  <si>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</si>
  <si>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</si>
  <si>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</si>
  <si>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</si>
  <si>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</si>
  <si>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</si>
  <si>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</si>
  <si>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</si>
  <si>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</si>
  <si>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</si>
  <si>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</si>
  <si>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</si>
  <si>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</si>
  <si>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</si>
  <si>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</si>
  <si>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</si>
  <si>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</si>
  <si>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</si>
  <si>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</si>
  <si>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</si>
  <si>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</si>
  <si>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</si>
  <si>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</si>
  <si>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</si>
  <si>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</si>
  <si>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</si>
  <si>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</si>
  <si>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</si>
  <si>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</si>
  <si>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</si>
  <si>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</si>
  <si>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</si>
  <si>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</si>
  <si>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</si>
  <si>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</si>
  <si>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</si>
  <si>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</si>
  <si>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</si>
  <si>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</si>
  <si>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</si>
  <si>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</si>
  <si>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</si>
  <si>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</si>
  <si>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</si>
  <si>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</si>
  <si>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</si>
  <si>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</si>
  <si>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</si>
  <si>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</si>
  <si>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</si>
  <si>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</si>
  <si>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</si>
  <si>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</si>
  <si>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</si>
  <si>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</si>
  <si>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</si>
  <si>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</si>
  <si>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</si>
  <si>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</si>
  <si>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</si>
  <si>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</si>
  <si>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</si>
  <si>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</si>
  <si>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</si>
  <si>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</si>
  <si>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</si>
  <si>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</si>
  <si>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</si>
  <si>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</si>
  <si>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</si>
  <si>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</si>
  <si>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</si>
  <si>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</si>
  <si>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</si>
  <si>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</si>
  <si>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</si>
  <si>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</si>
  <si>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</si>
  <si>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</si>
  <si>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</si>
  <si>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</si>
  <si>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</si>
  <si>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</si>
  <si>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</si>
  <si>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</si>
  <si>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</si>
  <si>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</si>
  <si>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</si>
  <si>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</si>
  <si>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</si>
  <si>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</si>
  <si>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</si>
  <si>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</si>
  <si>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</si>
  <si>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</si>
  <si>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</si>
  <si>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</si>
  <si>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</si>
  <si>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</si>
  <si>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</si>
  <si>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</si>
  <si>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</si>
  <si>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</si>
  <si>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</si>
  <si>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</si>
  <si>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</si>
  <si>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</si>
  <si>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</si>
  <si>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</si>
  <si>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</si>
  <si>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</si>
  <si>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</si>
  <si>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</si>
  <si>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</si>
  <si>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Хаматдинова Светлана Амирановна, 27553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</si>
  <si>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</si>
  <si>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</si>
  <si>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</si>
  <si>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</si>
  <si>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</si>
  <si>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План на 2023 год </t>
  </si>
  <si>
    <t>Информация об исполнении бюджета муниципального образования городского округа "Усинск" на 01.07.2023 года</t>
  </si>
  <si>
    <t>Спорт высших достижений</t>
  </si>
  <si>
    <t>1103</t>
  </si>
  <si>
    <t>С.К.Росликова</t>
  </si>
  <si>
    <t>Беломестнова Анна Юрьевна, 27564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</si>
</sst>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5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31" fillId="0" borderId="0"/>
    <xf numFmtId="4" fontId="32" fillId="0" borderId="6">
      <alignment horizontal="right" vertical="top" shrinkToFit="1"/>
    </xf>
    <xf numFmtId="4" fontId="32" fillId="0" borderId="7">
      <alignment horizontal="right" vertical="top" shrinkToFit="1"/>
    </xf>
    <xf numFmtId="49" fontId="33" fillId="0" borderId="8">
      <alignment horizontal="center" vertical="top" shrinkToFit="1"/>
    </xf>
    <xf numFmtId="49" fontId="34" fillId="0" borderId="9">
      <alignment horizontal="center" vertical="center" wrapText="1"/>
    </xf>
    <xf numFmtId="0" fontId="32" fillId="0" borderId="0">
      <alignment horizontal="right" vertical="top" wrapText="1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</cellStyleXfs>
  <cellXfs count="248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2" fillId="0" borderId="3" xfId="0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67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0" fontId="25" fillId="0" borderId="0" xfId="0" applyFont="1" applyFill="1" applyBorder="1" applyAlignment="1">
      <alignment horizontal="left" vertical="top" wrapText="1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167" fontId="26" fillId="0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vertical="top"/>
    </xf>
    <xf numFmtId="0" fontId="27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8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7" fillId="0" borderId="0" xfId="0" applyNumberFormat="1" applyFont="1" applyFill="1" applyAlignment="1">
      <alignment vertical="top"/>
    </xf>
    <xf numFmtId="0" fontId="29" fillId="0" borderId="0" xfId="0" applyFont="1" applyFill="1" applyBorder="1" applyAlignment="1">
      <alignment vertical="top" wrapText="1"/>
    </xf>
    <xf numFmtId="167" fontId="30" fillId="3" borderId="0" xfId="0" applyNumberFormat="1" applyFont="1" applyFill="1" applyAlignment="1">
      <alignment vertical="top"/>
    </xf>
    <xf numFmtId="167" fontId="21" fillId="1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384"/>
  <sheetViews>
    <sheetView tabSelected="1" view="pageBreakPreview" zoomScaleSheetLayoutView="100" workbookViewId="0">
      <selection activeCell="D93" sqref="D93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42" t="s">
        <v>185</v>
      </c>
      <c r="B1" s="242"/>
      <c r="C1" s="242"/>
      <c r="D1" s="242"/>
      <c r="E1" s="243"/>
      <c r="F1" s="87"/>
      <c r="G1" s="4"/>
      <c r="I1" s="200"/>
      <c r="J1" s="4"/>
      <c r="K1" s="4"/>
    </row>
    <row r="2" spans="1:11" ht="18.75" customHeight="1">
      <c r="A2" s="242"/>
      <c r="B2" s="242"/>
      <c r="C2" s="242"/>
      <c r="D2" s="242"/>
      <c r="E2" s="243"/>
      <c r="F2" s="87"/>
      <c r="G2" s="4"/>
      <c r="I2" s="4"/>
      <c r="J2" s="4"/>
      <c r="K2" s="4"/>
    </row>
    <row r="3" spans="1:11" ht="18.75" customHeight="1">
      <c r="B3" s="206"/>
      <c r="C3" s="192"/>
      <c r="D3" s="192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93"/>
      <c r="G4" s="4"/>
      <c r="I4" s="4"/>
      <c r="J4" s="4"/>
      <c r="K4" s="4"/>
    </row>
    <row r="5" spans="1:11" ht="15.75" customHeight="1">
      <c r="A5" s="246" t="s">
        <v>1</v>
      </c>
      <c r="B5" s="246" t="s">
        <v>2</v>
      </c>
      <c r="C5" s="244" t="s">
        <v>184</v>
      </c>
      <c r="D5" s="244" t="s">
        <v>3</v>
      </c>
      <c r="E5" s="244" t="s">
        <v>166</v>
      </c>
      <c r="F5" s="192"/>
      <c r="G5" s="4"/>
      <c r="H5" s="87"/>
      <c r="I5" s="87"/>
      <c r="J5" s="87"/>
      <c r="K5" s="4"/>
    </row>
    <row r="6" spans="1:11" ht="42.75" customHeight="1">
      <c r="A6" s="247"/>
      <c r="B6" s="247"/>
      <c r="C6" s="245"/>
      <c r="D6" s="245"/>
      <c r="E6" s="245"/>
      <c r="F6" s="192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98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f>C9+C23</f>
        <v>3146674.4</v>
      </c>
      <c r="D8" s="141">
        <f>D9+D23</f>
        <v>1738614.1</v>
      </c>
      <c r="E8" s="141">
        <f t="shared" ref="E8:E13" si="0">D8/C8*100</f>
        <v>55.252430947415476</v>
      </c>
      <c r="F8" s="87">
        <f>C8-D8</f>
        <v>1408060.2999999998</v>
      </c>
      <c r="G8" s="6"/>
      <c r="H8" s="22"/>
      <c r="I8" s="111"/>
      <c r="J8" s="22"/>
      <c r="K8" s="22"/>
    </row>
    <row r="9" spans="1:11" s="189" customFormat="1">
      <c r="A9" s="191" t="s">
        <v>6</v>
      </c>
      <c r="B9" s="142">
        <v>10000000</v>
      </c>
      <c r="C9" s="141">
        <f>C10+C11+C12+C13+C14+C15+C16+C17+C18+C19+C20+C21+C22</f>
        <v>1278829.2</v>
      </c>
      <c r="D9" s="141">
        <f>D10+D11+D12+D13+D14+D15+D16+D17+D18+D19+D20+D21+D22</f>
        <v>726111.5</v>
      </c>
      <c r="E9" s="141">
        <f t="shared" si="0"/>
        <v>56.779396341591202</v>
      </c>
      <c r="F9" s="87">
        <f>C9-D9</f>
        <v>552717.69999999995</v>
      </c>
      <c r="G9" s="6"/>
      <c r="H9" s="190"/>
      <c r="I9" s="225"/>
      <c r="J9" s="225"/>
      <c r="K9" s="225"/>
    </row>
    <row r="10" spans="1:11">
      <c r="A10" s="143" t="s">
        <v>7</v>
      </c>
      <c r="B10" s="144">
        <v>10102000</v>
      </c>
      <c r="C10" s="145">
        <v>748417</v>
      </c>
      <c r="D10" s="145">
        <v>425306.7</v>
      </c>
      <c r="E10" s="145">
        <f t="shared" si="0"/>
        <v>56.82750391827016</v>
      </c>
      <c r="F10" s="87"/>
      <c r="G10" s="6"/>
      <c r="H10" s="22"/>
      <c r="I10" s="6"/>
      <c r="J10" s="226"/>
      <c r="K10" s="4"/>
    </row>
    <row r="11" spans="1:11" ht="31.5">
      <c r="A11" s="146" t="s">
        <v>141</v>
      </c>
      <c r="B11" s="144">
        <v>10300000</v>
      </c>
      <c r="C11" s="145">
        <v>1762.7</v>
      </c>
      <c r="D11" s="145">
        <v>960.5</v>
      </c>
      <c r="E11" s="145">
        <f t="shared" si="0"/>
        <v>54.490270607590631</v>
      </c>
      <c r="F11" s="87"/>
      <c r="G11" s="6"/>
      <c r="H11" s="227"/>
      <c r="I11" s="227"/>
      <c r="J11" s="226"/>
      <c r="K11" s="4"/>
    </row>
    <row r="12" spans="1:11">
      <c r="A12" s="147" t="s">
        <v>8</v>
      </c>
      <c r="B12" s="144">
        <v>10500000</v>
      </c>
      <c r="C12" s="145">
        <v>194254</v>
      </c>
      <c r="D12" s="145">
        <v>136904.4</v>
      </c>
      <c r="E12" s="145">
        <f t="shared" si="0"/>
        <v>70.477004334531074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35315</v>
      </c>
      <c r="D13" s="145">
        <v>7594.5</v>
      </c>
      <c r="E13" s="145">
        <f t="shared" si="0"/>
        <v>21.505026192835906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10486</v>
      </c>
      <c r="D14" s="145">
        <v>4127.3</v>
      </c>
      <c r="E14" s="145">
        <f>D14/C14*100</f>
        <v>39.360099179858857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-1.4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216299.7</v>
      </c>
      <c r="D16" s="145">
        <v>100389.6</v>
      </c>
      <c r="E16" s="145">
        <f t="shared" ref="E16:E20" si="1">D16/C16*100</f>
        <v>46.412269642537645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3850.8</v>
      </c>
      <c r="D17" s="145">
        <v>2902</v>
      </c>
      <c r="E17" s="145">
        <f t="shared" si="1"/>
        <v>75.360963955541706</v>
      </c>
      <c r="F17" s="87"/>
      <c r="G17" s="7"/>
      <c r="H17" s="200"/>
    </row>
    <row r="18" spans="1:10" ht="31.5">
      <c r="A18" s="148" t="s">
        <v>14</v>
      </c>
      <c r="B18" s="144">
        <v>11300000</v>
      </c>
      <c r="C18" s="145">
        <v>1200</v>
      </c>
      <c r="D18" s="145">
        <v>411.6</v>
      </c>
      <c r="E18" s="145">
        <f t="shared" si="1"/>
        <v>34.300000000000004</v>
      </c>
      <c r="F18" s="87"/>
      <c r="G18" s="7"/>
    </row>
    <row r="19" spans="1:10" ht="31.5">
      <c r="A19" s="148" t="s">
        <v>15</v>
      </c>
      <c r="B19" s="144">
        <v>11400000</v>
      </c>
      <c r="C19" s="145">
        <v>62520</v>
      </c>
      <c r="D19" s="145">
        <v>36019.199999999997</v>
      </c>
      <c r="E19" s="145">
        <f t="shared" si="1"/>
        <v>57.612284069097882</v>
      </c>
      <c r="F19" s="87"/>
      <c r="G19" s="7"/>
    </row>
    <row r="20" spans="1:10">
      <c r="A20" s="148" t="s">
        <v>16</v>
      </c>
      <c r="B20" s="144">
        <v>11600000</v>
      </c>
      <c r="C20" s="145">
        <v>4724</v>
      </c>
      <c r="D20" s="145">
        <v>11504.8</v>
      </c>
      <c r="E20" s="145">
        <f t="shared" si="1"/>
        <v>243.53937341236241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0</v>
      </c>
      <c r="D21" s="145">
        <v>-7.7</v>
      </c>
      <c r="E21" s="145" t="s">
        <v>154</v>
      </c>
      <c r="F21" s="87"/>
      <c r="G21" s="7"/>
      <c r="H21" s="8"/>
    </row>
    <row r="22" spans="1:10" ht="61.5" customHeight="1">
      <c r="A22" s="148" t="s">
        <v>149</v>
      </c>
      <c r="B22" s="144">
        <v>11800000</v>
      </c>
      <c r="C22" s="145">
        <v>0</v>
      </c>
      <c r="D22" s="145">
        <v>0</v>
      </c>
      <c r="E22" s="145">
        <v>0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f>C24+C33+C32+C30+C31</f>
        <v>1867845.2</v>
      </c>
      <c r="D23" s="141">
        <f>D24+D33+D32+D30+D31</f>
        <v>1012502.6</v>
      </c>
      <c r="E23" s="141">
        <f>D23/C23*100</f>
        <v>54.206986746010855</v>
      </c>
      <c r="F23" s="87">
        <f>C23-D23</f>
        <v>855342.6</v>
      </c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f>SUM(C25:C29)-C26</f>
        <v>1868820.8</v>
      </c>
      <c r="D24" s="141">
        <f>SUM(D25:D29)-D26</f>
        <v>1012797.4</v>
      </c>
      <c r="E24" s="141">
        <f>D24/C24*100</f>
        <v>54.194463160940842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f>64403.4+3778.1</f>
        <v>68181.5</v>
      </c>
      <c r="D25" s="145">
        <f>35979.8</f>
        <v>35979.800000000003</v>
      </c>
      <c r="E25" s="153">
        <f>D25/C25*100</f>
        <v>52.77061959622479</v>
      </c>
      <c r="F25" s="87">
        <f>C25-D25</f>
        <v>32201.699999999997</v>
      </c>
      <c r="G25" s="7">
        <f>F23-F25</f>
        <v>823140.9</v>
      </c>
    </row>
    <row r="26" spans="1:10">
      <c r="A26" s="151" t="s">
        <v>171</v>
      </c>
      <c r="B26" s="152">
        <v>2021000</v>
      </c>
      <c r="C26" s="145">
        <v>3778.1</v>
      </c>
      <c r="D26" s="145">
        <v>3778.1</v>
      </c>
      <c r="E26" s="153" t="s">
        <v>154</v>
      </c>
      <c r="F26" s="87"/>
      <c r="G26" s="7"/>
    </row>
    <row r="27" spans="1:10">
      <c r="A27" s="151" t="s">
        <v>21</v>
      </c>
      <c r="B27" s="152">
        <v>20220000</v>
      </c>
      <c r="C27" s="145">
        <v>311361.3</v>
      </c>
      <c r="D27" s="145">
        <v>165943.1</v>
      </c>
      <c r="E27" s="153">
        <f>D27/C27*100</f>
        <v>53.295994075050437</v>
      </c>
      <c r="F27" s="87"/>
      <c r="G27" s="7"/>
    </row>
    <row r="28" spans="1:10">
      <c r="A28" s="151" t="s">
        <v>22</v>
      </c>
      <c r="B28" s="152">
        <v>20230000</v>
      </c>
      <c r="C28" s="145">
        <v>1439497.8</v>
      </c>
      <c r="D28" s="145">
        <v>777579.2</v>
      </c>
      <c r="E28" s="153">
        <f>D28/C28*100</f>
        <v>54.017394121755515</v>
      </c>
      <c r="F28" s="87"/>
      <c r="G28" s="7"/>
      <c r="H28" s="35"/>
    </row>
    <row r="29" spans="1:10">
      <c r="A29" s="151" t="s">
        <v>23</v>
      </c>
      <c r="B29" s="152">
        <v>20240000</v>
      </c>
      <c r="C29" s="145">
        <v>49780.2</v>
      </c>
      <c r="D29" s="145">
        <v>33295.300000000003</v>
      </c>
      <c r="E29" s="153">
        <f t="shared" ref="E29:E33" si="2">D29/C29*100</f>
        <v>66.884624810667702</v>
      </c>
      <c r="F29" s="87"/>
      <c r="G29" s="7"/>
    </row>
    <row r="30" spans="1:10">
      <c r="A30" s="151" t="s">
        <v>146</v>
      </c>
      <c r="B30" s="144">
        <v>20704000</v>
      </c>
      <c r="C30" s="145">
        <v>452.2</v>
      </c>
      <c r="D30" s="145">
        <v>492.2</v>
      </c>
      <c r="E30" s="153">
        <f t="shared" si="2"/>
        <v>108.84564352056611</v>
      </c>
      <c r="F30" s="87"/>
      <c r="G30" s="7"/>
    </row>
    <row r="31" spans="1:10" ht="92.25" hidden="1" customHeight="1">
      <c r="A31" s="154" t="s">
        <v>170</v>
      </c>
      <c r="B31" s="144">
        <v>20804000</v>
      </c>
      <c r="C31" s="145">
        <v>0</v>
      </c>
      <c r="D31" s="145">
        <v>0</v>
      </c>
      <c r="E31" s="153" t="e">
        <f t="shared" si="2"/>
        <v>#DIV/0!</v>
      </c>
      <c r="F31" s="87"/>
      <c r="G31" s="7"/>
    </row>
    <row r="32" spans="1:10" ht="63" customHeight="1">
      <c r="A32" s="154" t="s">
        <v>24</v>
      </c>
      <c r="B32" s="144">
        <v>21800000</v>
      </c>
      <c r="C32" s="145">
        <v>0</v>
      </c>
      <c r="D32" s="145">
        <v>640.79999999999995</v>
      </c>
      <c r="E32" s="153">
        <v>0</v>
      </c>
      <c r="F32" s="87"/>
      <c r="G32" s="7"/>
      <c r="H32" s="25">
        <f>C34-C35</f>
        <v>0</v>
      </c>
      <c r="I32" s="25">
        <f>D34-D35</f>
        <v>-0.10000000009313226</v>
      </c>
    </row>
    <row r="33" spans="1:12" ht="48.75" customHeight="1">
      <c r="A33" s="146" t="s">
        <v>25</v>
      </c>
      <c r="B33" s="144">
        <v>21900000</v>
      </c>
      <c r="C33" s="145">
        <v>-1427.8</v>
      </c>
      <c r="D33" s="145">
        <v>-1427.8</v>
      </c>
      <c r="E33" s="153">
        <f t="shared" si="2"/>
        <v>100</v>
      </c>
      <c r="F33" s="87"/>
      <c r="H33" s="203"/>
      <c r="I33" s="203"/>
      <c r="J33" s="203"/>
    </row>
    <row r="34" spans="1:12">
      <c r="A34" s="156" t="s">
        <v>26</v>
      </c>
      <c r="B34" s="224"/>
      <c r="C34" s="155">
        <f>C46+C55+C59+C64+C69+C71+C77+C80+C84+C91+C88</f>
        <v>3274474.4000000008</v>
      </c>
      <c r="D34" s="155">
        <f>D46+D55+D59+D64+D69+D71+D77+D80+D84+D91+D88-0.1</f>
        <v>1732267.4</v>
      </c>
      <c r="E34" s="155">
        <f t="shared" ref="E34:E44" si="3">D34/C34*100</f>
        <v>52.902151258229388</v>
      </c>
      <c r="F34" s="228">
        <f>C34-D34</f>
        <v>1542207.0000000009</v>
      </c>
      <c r="H34" s="229"/>
      <c r="I34" s="229"/>
      <c r="J34" s="230">
        <f>F34-F8</f>
        <v>134146.70000000112</v>
      </c>
      <c r="K34" s="231"/>
    </row>
    <row r="35" spans="1:12" s="9" customFormat="1">
      <c r="A35" s="210" t="s">
        <v>159</v>
      </c>
      <c r="B35" s="232"/>
      <c r="C35" s="233">
        <f>C36+C39+C37+C38+C40+C41+C42+C43+C44</f>
        <v>3274474.4</v>
      </c>
      <c r="D35" s="233">
        <f>D36+D39+D37+D38+D40+D41+D42+D43+D44</f>
        <v>1732267.5</v>
      </c>
      <c r="E35" s="155">
        <f t="shared" si="3"/>
        <v>52.90215431215465</v>
      </c>
      <c r="F35" s="87">
        <f>F34-G25</f>
        <v>719066.10000000091</v>
      </c>
      <c r="G35" s="7">
        <f>C8-C34</f>
        <v>-127800.00000000093</v>
      </c>
      <c r="H35" s="7">
        <f>D8-D34</f>
        <v>6346.7000000001863</v>
      </c>
      <c r="I35" s="234"/>
      <c r="J35" s="235"/>
    </row>
    <row r="36" spans="1:12" ht="31.5">
      <c r="A36" s="164" t="s">
        <v>107</v>
      </c>
      <c r="B36" s="165">
        <v>905</v>
      </c>
      <c r="C36" s="166">
        <v>8213.5</v>
      </c>
      <c r="D36" s="166">
        <v>4299.8999999999996</v>
      </c>
      <c r="E36" s="166">
        <f t="shared" si="3"/>
        <v>52.351616241553536</v>
      </c>
      <c r="F36" s="87"/>
      <c r="G36" s="240">
        <f>G35+C93</f>
        <v>-9.0221874415874481E-10</v>
      </c>
      <c r="H36" s="7">
        <f>H35+D93</f>
        <v>1.8917489796876907E-10</v>
      </c>
      <c r="I36" s="167"/>
      <c r="J36" s="35"/>
      <c r="K36" s="18"/>
    </row>
    <row r="37" spans="1:12" ht="31.5">
      <c r="A37" s="164" t="s">
        <v>108</v>
      </c>
      <c r="B37" s="168" t="s">
        <v>109</v>
      </c>
      <c r="C37" s="166">
        <v>279.60000000000002</v>
      </c>
      <c r="D37" s="166">
        <v>91.9</v>
      </c>
      <c r="E37" s="166">
        <f t="shared" si="3"/>
        <v>32.86838340486409</v>
      </c>
      <c r="F37" s="87"/>
      <c r="G37" s="188"/>
      <c r="H37" s="167"/>
      <c r="I37" s="167"/>
      <c r="J37" s="4"/>
    </row>
    <row r="38" spans="1:12">
      <c r="A38" s="164" t="s">
        <v>110</v>
      </c>
      <c r="B38" s="165" t="s">
        <v>111</v>
      </c>
      <c r="C38" s="166">
        <v>419799.1</v>
      </c>
      <c r="D38" s="166">
        <v>210392.6</v>
      </c>
      <c r="E38" s="166">
        <f t="shared" si="3"/>
        <v>50.117449036932193</v>
      </c>
      <c r="F38" s="87"/>
      <c r="G38" s="7"/>
      <c r="H38" s="7"/>
      <c r="I38" s="7"/>
      <c r="J38" s="169"/>
    </row>
    <row r="39" spans="1:12" ht="51" customHeight="1">
      <c r="A39" s="164" t="s">
        <v>169</v>
      </c>
      <c r="B39" s="165" t="s">
        <v>168</v>
      </c>
      <c r="C39" s="166">
        <v>337636.7</v>
      </c>
      <c r="D39" s="166">
        <v>114369.4</v>
      </c>
      <c r="E39" s="166">
        <f t="shared" si="3"/>
        <v>33.873509603665717</v>
      </c>
      <c r="F39" s="87"/>
      <c r="G39" s="7"/>
      <c r="H39" s="167"/>
      <c r="I39" s="167"/>
      <c r="J39" s="169"/>
    </row>
    <row r="40" spans="1:12" ht="47.25">
      <c r="A40" s="164" t="s">
        <v>112</v>
      </c>
      <c r="B40" s="165" t="s">
        <v>113</v>
      </c>
      <c r="C40" s="166">
        <v>328331.3</v>
      </c>
      <c r="D40" s="166">
        <v>179723.6</v>
      </c>
      <c r="E40" s="166">
        <f t="shared" si="3"/>
        <v>54.738491273905353</v>
      </c>
      <c r="F40" s="87"/>
      <c r="G40" s="7"/>
      <c r="H40" s="170"/>
      <c r="I40" s="170"/>
      <c r="J40" s="4"/>
    </row>
    <row r="41" spans="1:12" ht="47.25">
      <c r="A41" s="164" t="s">
        <v>161</v>
      </c>
      <c r="B41" s="165" t="s">
        <v>115</v>
      </c>
      <c r="C41" s="166">
        <v>36785.1</v>
      </c>
      <c r="D41" s="166">
        <v>15715.8</v>
      </c>
      <c r="E41" s="166">
        <f t="shared" si="3"/>
        <v>42.723276544035492</v>
      </c>
      <c r="F41" s="87"/>
      <c r="G41" s="7"/>
      <c r="H41" s="167"/>
      <c r="I41" s="167"/>
      <c r="J41" s="4"/>
    </row>
    <row r="42" spans="1:12" ht="38.25" customHeight="1">
      <c r="A42" s="164" t="s">
        <v>160</v>
      </c>
      <c r="B42" s="165" t="s">
        <v>117</v>
      </c>
      <c r="C42" s="166">
        <v>240722.2</v>
      </c>
      <c r="D42" s="166">
        <v>139293.1</v>
      </c>
      <c r="E42" s="166">
        <f t="shared" si="3"/>
        <v>57.86466723883381</v>
      </c>
      <c r="F42" s="87"/>
      <c r="G42" s="7"/>
      <c r="H42" s="167"/>
      <c r="I42" s="167"/>
      <c r="J42" s="4"/>
    </row>
    <row r="43" spans="1:12" ht="35.25" customHeight="1">
      <c r="A43" s="164" t="s">
        <v>118</v>
      </c>
      <c r="B43" s="165" t="s">
        <v>119</v>
      </c>
      <c r="C43" s="166">
        <v>1835305</v>
      </c>
      <c r="D43" s="166">
        <v>1048333</v>
      </c>
      <c r="E43" s="166">
        <f t="shared" si="3"/>
        <v>57.120369638833864</v>
      </c>
      <c r="F43" s="87"/>
      <c r="G43" s="7"/>
      <c r="H43" s="167"/>
      <c r="I43" s="167"/>
      <c r="J43" s="35"/>
    </row>
    <row r="44" spans="1:12">
      <c r="A44" s="164" t="s">
        <v>120</v>
      </c>
      <c r="B44" s="165" t="s">
        <v>121</v>
      </c>
      <c r="C44" s="166">
        <v>67401.899999999994</v>
      </c>
      <c r="D44" s="166">
        <v>20048.2</v>
      </c>
      <c r="E44" s="166">
        <f t="shared" si="3"/>
        <v>29.744265369373863</v>
      </c>
      <c r="F44" s="87"/>
      <c r="G44" s="7"/>
      <c r="H44" s="167"/>
      <c r="I44" s="167"/>
      <c r="J44" s="4"/>
    </row>
    <row r="45" spans="1:12">
      <c r="A45" s="210" t="s">
        <v>158</v>
      </c>
      <c r="B45" s="224"/>
      <c r="C45" s="155">
        <f>C46+C55+C59+C64+C69+C71+C77+C80+C84+C88+C91</f>
        <v>3274474.4000000008</v>
      </c>
      <c r="D45" s="155">
        <f>D46+D55+D59+D64+D69+D71+D77+D80+D84+D88+D91-0.1</f>
        <v>1732267.4</v>
      </c>
      <c r="E45" s="236">
        <f>D45/C45*100</f>
        <v>52.902151258229388</v>
      </c>
      <c r="F45" s="87"/>
      <c r="G45" s="7"/>
      <c r="H45" s="167"/>
      <c r="I45" s="167"/>
      <c r="J45" s="4"/>
    </row>
    <row r="46" spans="1:12" s="11" customFormat="1">
      <c r="A46" s="156" t="s">
        <v>28</v>
      </c>
      <c r="B46" s="196" t="s">
        <v>29</v>
      </c>
      <c r="C46" s="155">
        <f>SUM(C47:C54)</f>
        <v>336274.8</v>
      </c>
      <c r="D46" s="155">
        <f>SUM(D47:D54)</f>
        <v>164027.79999999999</v>
      </c>
      <c r="E46" s="155">
        <f>D46/C46*100</f>
        <v>48.777904261633637</v>
      </c>
      <c r="F46" s="87"/>
      <c r="G46" s="7"/>
      <c r="H46" s="174"/>
      <c r="I46" s="17"/>
      <c r="J46" s="45"/>
      <c r="K46" s="106"/>
      <c r="L46" s="17"/>
    </row>
    <row r="47" spans="1:12" s="11" customFormat="1" ht="31.5" hidden="1">
      <c r="A47" s="157" t="s">
        <v>30</v>
      </c>
      <c r="B47" s="159" t="s">
        <v>31</v>
      </c>
      <c r="C47" s="145">
        <v>0</v>
      </c>
      <c r="D47" s="201">
        <v>0</v>
      </c>
      <c r="E47" s="153">
        <v>0</v>
      </c>
      <c r="F47" s="87"/>
      <c r="G47" s="7"/>
      <c r="H47" s="174"/>
      <c r="I47" s="83"/>
      <c r="J47" s="17"/>
    </row>
    <row r="48" spans="1:12" s="11" customFormat="1" ht="33.75" customHeight="1">
      <c r="A48" s="157" t="s">
        <v>167</v>
      </c>
      <c r="B48" s="159" t="s">
        <v>31</v>
      </c>
      <c r="C48" s="145">
        <v>7662</v>
      </c>
      <c r="D48" s="145">
        <v>4163.8</v>
      </c>
      <c r="E48" s="153">
        <f>D48/C48*100</f>
        <v>54.343513442965289</v>
      </c>
      <c r="F48" s="87"/>
      <c r="G48" s="7"/>
      <c r="H48" s="174"/>
      <c r="I48" s="83"/>
      <c r="J48" s="17"/>
    </row>
    <row r="49" spans="1:12" s="11" customFormat="1" ht="31.5">
      <c r="A49" s="158" t="s">
        <v>32</v>
      </c>
      <c r="B49" s="159" t="s">
        <v>33</v>
      </c>
      <c r="C49" s="145">
        <v>279.60000000000002</v>
      </c>
      <c r="D49" s="145">
        <v>92</v>
      </c>
      <c r="E49" s="153">
        <f>D49/C49*100</f>
        <v>32.904148783977107</v>
      </c>
      <c r="F49" s="87"/>
      <c r="G49" s="7"/>
      <c r="H49" s="174"/>
      <c r="I49" s="45"/>
      <c r="J49" s="45"/>
      <c r="K49" s="237"/>
    </row>
    <row r="50" spans="1:12" ht="31.5">
      <c r="A50" s="157" t="s">
        <v>34</v>
      </c>
      <c r="B50" s="161" t="s">
        <v>35</v>
      </c>
      <c r="C50" s="153">
        <v>231362.3</v>
      </c>
      <c r="D50" s="153">
        <v>111183</v>
      </c>
      <c r="E50" s="153">
        <f>D50/C50*100</f>
        <v>48.055798200484695</v>
      </c>
      <c r="F50" s="87"/>
      <c r="G50" s="7"/>
      <c r="H50" s="174"/>
      <c r="I50" s="18"/>
      <c r="J50" s="18"/>
    </row>
    <row r="51" spans="1:12" hidden="1">
      <c r="A51" s="160" t="s">
        <v>144</v>
      </c>
      <c r="B51" s="197" t="s">
        <v>145</v>
      </c>
      <c r="C51" s="153"/>
      <c r="D51" s="153"/>
      <c r="E51" s="153">
        <v>0</v>
      </c>
      <c r="F51" s="87"/>
      <c r="G51" s="7"/>
      <c r="H51" s="174"/>
    </row>
    <row r="52" spans="1:12" ht="35.25" customHeight="1">
      <c r="A52" s="157" t="s">
        <v>36</v>
      </c>
      <c r="B52" s="161" t="s">
        <v>37</v>
      </c>
      <c r="C52" s="153">
        <v>42996.800000000003</v>
      </c>
      <c r="D52" s="153">
        <v>21104.2</v>
      </c>
      <c r="E52" s="153">
        <f>D52/C52*100</f>
        <v>49.083187586052915</v>
      </c>
      <c r="F52" s="87"/>
      <c r="G52" s="7"/>
      <c r="H52" s="174"/>
      <c r="I52" s="19"/>
      <c r="J52" s="19"/>
      <c r="K52" s="12"/>
    </row>
    <row r="53" spans="1:12">
      <c r="A53" s="157" t="s">
        <v>40</v>
      </c>
      <c r="B53" s="161" t="s">
        <v>41</v>
      </c>
      <c r="C53" s="153">
        <v>500</v>
      </c>
      <c r="D53" s="153">
        <v>0</v>
      </c>
      <c r="E53" s="153">
        <f t="shared" ref="E53:E85" si="4">D53/C53*100</f>
        <v>0</v>
      </c>
      <c r="F53" s="87"/>
      <c r="G53" s="7"/>
      <c r="H53" s="174"/>
      <c r="I53" s="19"/>
      <c r="J53" s="19"/>
      <c r="K53" s="12"/>
    </row>
    <row r="54" spans="1:12">
      <c r="A54" s="157" t="s">
        <v>42</v>
      </c>
      <c r="B54" s="161" t="s">
        <v>43</v>
      </c>
      <c r="C54" s="153">
        <v>53474.1</v>
      </c>
      <c r="D54" s="153">
        <v>27484.799999999999</v>
      </c>
      <c r="E54" s="153">
        <f t="shared" si="4"/>
        <v>51.398340505029537</v>
      </c>
      <c r="F54" s="87"/>
      <c r="G54" s="7"/>
      <c r="H54" s="174"/>
      <c r="I54" s="19"/>
      <c r="J54" s="19"/>
      <c r="K54" s="12"/>
    </row>
    <row r="55" spans="1:12" ht="31.5">
      <c r="A55" s="156" t="s">
        <v>44</v>
      </c>
      <c r="B55" s="196" t="s">
        <v>45</v>
      </c>
      <c r="C55" s="155">
        <f>SUM(C56:C57)+C58</f>
        <v>10771</v>
      </c>
      <c r="D55" s="155">
        <f>SUM(D56:D57)+D58</f>
        <v>2084.6999999999998</v>
      </c>
      <c r="E55" s="141">
        <f t="shared" si="4"/>
        <v>19.354748862686844</v>
      </c>
      <c r="F55" s="87"/>
      <c r="G55" s="7"/>
      <c r="H55" s="174"/>
      <c r="I55" s="19"/>
      <c r="J55" s="19"/>
      <c r="K55" s="12"/>
      <c r="L55" s="18"/>
    </row>
    <row r="56" spans="1:12" ht="34.5" customHeight="1">
      <c r="A56" s="157" t="s">
        <v>46</v>
      </c>
      <c r="B56" s="161" t="s">
        <v>47</v>
      </c>
      <c r="C56" s="153">
        <v>369.6</v>
      </c>
      <c r="D56" s="153">
        <v>178.1</v>
      </c>
      <c r="E56" s="153">
        <f t="shared" si="4"/>
        <v>48.187229437229433</v>
      </c>
      <c r="F56" s="87"/>
      <c r="I56" s="7"/>
      <c r="J56" s="7"/>
    </row>
    <row r="57" spans="1:12" s="183" customFormat="1" ht="20.25">
      <c r="A57" s="157" t="s">
        <v>48</v>
      </c>
      <c r="B57" s="161" t="s">
        <v>49</v>
      </c>
      <c r="C57" s="153">
        <v>6457</v>
      </c>
      <c r="D57" s="153">
        <v>268.3</v>
      </c>
      <c r="E57" s="153">
        <f t="shared" si="4"/>
        <v>4.155180424345672</v>
      </c>
      <c r="F57" s="87"/>
      <c r="H57" s="184"/>
      <c r="I57" s="185"/>
      <c r="J57" s="186"/>
    </row>
    <row r="58" spans="1:12" s="183" customFormat="1" ht="31.5">
      <c r="A58" s="162" t="s">
        <v>50</v>
      </c>
      <c r="B58" s="161" t="s">
        <v>51</v>
      </c>
      <c r="C58" s="153">
        <v>3944.4</v>
      </c>
      <c r="D58" s="241">
        <v>1638.3</v>
      </c>
      <c r="E58" s="153">
        <f t="shared" si="4"/>
        <v>41.534834195314872</v>
      </c>
      <c r="F58" s="87"/>
      <c r="H58" s="184"/>
      <c r="I58" s="185"/>
      <c r="J58" s="186"/>
    </row>
    <row r="59" spans="1:12">
      <c r="A59" s="163" t="s">
        <v>52</v>
      </c>
      <c r="B59" s="196" t="s">
        <v>53</v>
      </c>
      <c r="C59" s="155">
        <f>SUM(C60:C63)</f>
        <v>105959.7</v>
      </c>
      <c r="D59" s="155">
        <f>SUM(D60:D63)</f>
        <v>59541.399999999994</v>
      </c>
      <c r="E59" s="155">
        <f t="shared" si="4"/>
        <v>56.192495826243373</v>
      </c>
      <c r="F59" s="87"/>
    </row>
    <row r="60" spans="1:12">
      <c r="A60" s="160" t="s">
        <v>54</v>
      </c>
      <c r="B60" s="161" t="s">
        <v>55</v>
      </c>
      <c r="C60" s="153">
        <v>2377.8000000000002</v>
      </c>
      <c r="D60" s="153">
        <v>2377.8000000000002</v>
      </c>
      <c r="E60" s="153">
        <f t="shared" si="4"/>
        <v>100</v>
      </c>
      <c r="F60" s="87"/>
      <c r="I60" s="12"/>
    </row>
    <row r="61" spans="1:12">
      <c r="A61" s="160" t="s">
        <v>56</v>
      </c>
      <c r="B61" s="161" t="s">
        <v>57</v>
      </c>
      <c r="C61" s="153">
        <v>58871</v>
      </c>
      <c r="D61" s="153">
        <v>24967.3</v>
      </c>
      <c r="E61" s="153">
        <f t="shared" si="4"/>
        <v>42.410184980720558</v>
      </c>
      <c r="F61" s="87"/>
      <c r="H61" s="6"/>
      <c r="I61" s="7"/>
    </row>
    <row r="62" spans="1:12">
      <c r="A62" s="160" t="s">
        <v>58</v>
      </c>
      <c r="B62" s="161" t="s">
        <v>59</v>
      </c>
      <c r="C62" s="153">
        <v>11815.9</v>
      </c>
      <c r="D62" s="153">
        <v>8590.5</v>
      </c>
      <c r="E62" s="153">
        <f t="shared" si="4"/>
        <v>72.702883402872402</v>
      </c>
      <c r="F62" s="87"/>
    </row>
    <row r="63" spans="1:12">
      <c r="A63" s="160" t="s">
        <v>60</v>
      </c>
      <c r="B63" s="161" t="s">
        <v>61</v>
      </c>
      <c r="C63" s="153">
        <v>32895</v>
      </c>
      <c r="D63" s="153">
        <v>23605.8</v>
      </c>
      <c r="E63" s="153">
        <f t="shared" si="4"/>
        <v>71.76105791153671</v>
      </c>
      <c r="F63" s="87"/>
    </row>
    <row r="64" spans="1:12">
      <c r="A64" s="156" t="s">
        <v>62</v>
      </c>
      <c r="B64" s="196" t="s">
        <v>63</v>
      </c>
      <c r="C64" s="155">
        <f>C65+C66+C67+C68</f>
        <v>345876.3</v>
      </c>
      <c r="D64" s="155">
        <f>D65+D66+D67+D68</f>
        <v>111172</v>
      </c>
      <c r="E64" s="155">
        <f t="shared" si="4"/>
        <v>32.142127113074821</v>
      </c>
      <c r="F64" s="87"/>
    </row>
    <row r="65" spans="1:18">
      <c r="A65" s="157" t="s">
        <v>64</v>
      </c>
      <c r="B65" s="161" t="s">
        <v>65</v>
      </c>
      <c r="C65" s="153">
        <v>6223.6</v>
      </c>
      <c r="D65" s="153">
        <v>2843.6</v>
      </c>
      <c r="E65" s="153">
        <f t="shared" si="4"/>
        <v>45.690597082074682</v>
      </c>
      <c r="F65" s="87"/>
    </row>
    <row r="66" spans="1:18">
      <c r="A66" s="157" t="s">
        <v>66</v>
      </c>
      <c r="B66" s="161" t="s">
        <v>67</v>
      </c>
      <c r="C66" s="153">
        <v>14227.3</v>
      </c>
      <c r="D66" s="153">
        <v>2952.8</v>
      </c>
      <c r="E66" s="153">
        <f t="shared" si="4"/>
        <v>20.754465007415323</v>
      </c>
      <c r="F66" s="87"/>
    </row>
    <row r="67" spans="1:18">
      <c r="A67" s="157" t="s">
        <v>68</v>
      </c>
      <c r="B67" s="161" t="s">
        <v>69</v>
      </c>
      <c r="C67" s="153">
        <v>267862.8</v>
      </c>
      <c r="D67" s="153">
        <v>77001.5</v>
      </c>
      <c r="E67" s="153">
        <f t="shared" si="4"/>
        <v>28.746619538062024</v>
      </c>
      <c r="F67" s="87"/>
    </row>
    <row r="68" spans="1:18" ht="31.5">
      <c r="A68" s="157" t="s">
        <v>70</v>
      </c>
      <c r="B68" s="161" t="s">
        <v>71</v>
      </c>
      <c r="C68" s="241">
        <v>57562.6</v>
      </c>
      <c r="D68" s="153">
        <v>28374.1</v>
      </c>
      <c r="E68" s="153">
        <f t="shared" si="4"/>
        <v>49.292596234360502</v>
      </c>
      <c r="F68" s="87"/>
    </row>
    <row r="69" spans="1:18" hidden="1">
      <c r="A69" s="150" t="s">
        <v>137</v>
      </c>
      <c r="B69" s="211" t="s">
        <v>139</v>
      </c>
      <c r="C69" s="141">
        <f>C70</f>
        <v>0</v>
      </c>
      <c r="D69" s="141">
        <f>D70</f>
        <v>0</v>
      </c>
      <c r="E69" s="155" t="e">
        <f t="shared" si="4"/>
        <v>#DIV/0!</v>
      </c>
      <c r="F69" s="87"/>
    </row>
    <row r="70" spans="1:18" hidden="1">
      <c r="A70" s="157" t="s">
        <v>138</v>
      </c>
      <c r="B70" s="161" t="s">
        <v>140</v>
      </c>
      <c r="C70" s="153">
        <v>0</v>
      </c>
      <c r="D70" s="153">
        <v>0</v>
      </c>
      <c r="E70" s="153" t="e">
        <f t="shared" si="4"/>
        <v>#DIV/0!</v>
      </c>
      <c r="F70" s="87"/>
    </row>
    <row r="71" spans="1:18">
      <c r="A71" s="163" t="s">
        <v>72</v>
      </c>
      <c r="B71" s="196" t="s">
        <v>73</v>
      </c>
      <c r="C71" s="155">
        <f>C72+C73+C75+C76+C74</f>
        <v>1892712.9000000001</v>
      </c>
      <c r="D71" s="155">
        <f>D72+D73+D75+D76+D74</f>
        <v>1086069.8</v>
      </c>
      <c r="E71" s="155">
        <f t="shared" si="4"/>
        <v>57.381645150725177</v>
      </c>
      <c r="F71" s="87"/>
    </row>
    <row r="72" spans="1:18">
      <c r="A72" s="157" t="s">
        <v>74</v>
      </c>
      <c r="B72" s="161" t="s">
        <v>75</v>
      </c>
      <c r="C72" s="153">
        <v>653250.4</v>
      </c>
      <c r="D72" s="153">
        <v>343252.5</v>
      </c>
      <c r="E72" s="153">
        <f t="shared" si="4"/>
        <v>52.545317997509066</v>
      </c>
      <c r="F72" s="87"/>
    </row>
    <row r="73" spans="1:18">
      <c r="A73" s="157" t="s">
        <v>76</v>
      </c>
      <c r="B73" s="161" t="s">
        <v>77</v>
      </c>
      <c r="C73" s="153">
        <v>977388.6</v>
      </c>
      <c r="D73" s="153">
        <v>583252.9</v>
      </c>
      <c r="E73" s="153">
        <f t="shared" si="4"/>
        <v>59.67461662638587</v>
      </c>
      <c r="F73" s="87"/>
    </row>
    <row r="74" spans="1:18">
      <c r="A74" s="157" t="s">
        <v>152</v>
      </c>
      <c r="B74" s="161" t="s">
        <v>151</v>
      </c>
      <c r="C74" s="153">
        <v>144005.1</v>
      </c>
      <c r="D74" s="153">
        <v>87820.4</v>
      </c>
      <c r="E74" s="153">
        <f t="shared" si="4"/>
        <v>60.984229030777371</v>
      </c>
      <c r="F74" s="87"/>
    </row>
    <row r="75" spans="1:18">
      <c r="A75" s="157" t="s">
        <v>78</v>
      </c>
      <c r="B75" s="161" t="s">
        <v>79</v>
      </c>
      <c r="C75" s="153">
        <v>20138.8</v>
      </c>
      <c r="D75" s="153">
        <v>15483.1</v>
      </c>
      <c r="E75" s="153">
        <f t="shared" si="4"/>
        <v>76.881939340973645</v>
      </c>
      <c r="F75" s="87"/>
    </row>
    <row r="76" spans="1:18" s="2" customFormat="1">
      <c r="A76" s="157" t="s">
        <v>80</v>
      </c>
      <c r="B76" s="161" t="s">
        <v>81</v>
      </c>
      <c r="C76" s="153">
        <v>97930</v>
      </c>
      <c r="D76" s="153">
        <v>56260.9</v>
      </c>
      <c r="E76" s="153">
        <f t="shared" si="4"/>
        <v>57.45011743081794</v>
      </c>
      <c r="F76" s="87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>
      <c r="A77" s="156" t="s">
        <v>82</v>
      </c>
      <c r="B77" s="196" t="s">
        <v>83</v>
      </c>
      <c r="C77" s="155">
        <f>SUM(C78:C79)</f>
        <v>255431.7</v>
      </c>
      <c r="D77" s="155">
        <f>SUM(D78:D79)</f>
        <v>134380.4</v>
      </c>
      <c r="E77" s="155">
        <f t="shared" si="4"/>
        <v>52.609131912757888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>
      <c r="A78" s="157" t="s">
        <v>84</v>
      </c>
      <c r="B78" s="161" t="s">
        <v>85</v>
      </c>
      <c r="C78" s="241">
        <v>186174.1</v>
      </c>
      <c r="D78" s="153">
        <v>100766.2</v>
      </c>
      <c r="E78" s="153">
        <f t="shared" si="4"/>
        <v>54.124714447390907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 ht="18" customHeight="1">
      <c r="A79" s="157" t="s">
        <v>86</v>
      </c>
      <c r="B79" s="161" t="s">
        <v>87</v>
      </c>
      <c r="C79" s="153">
        <v>69257.600000000006</v>
      </c>
      <c r="D79" s="241">
        <v>33614.199999999997</v>
      </c>
      <c r="E79" s="153">
        <f t="shared" si="4"/>
        <v>48.535034422215027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6" t="s">
        <v>88</v>
      </c>
      <c r="B80" s="196" t="s">
        <v>89</v>
      </c>
      <c r="C80" s="155">
        <f>SUM(C81:C83)</f>
        <v>50023.4</v>
      </c>
      <c r="D80" s="155">
        <f>SUM(D81:D83)</f>
        <v>29740.5</v>
      </c>
      <c r="E80" s="155">
        <f t="shared" si="4"/>
        <v>59.453175913672396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7" t="s">
        <v>90</v>
      </c>
      <c r="B81" s="161" t="s">
        <v>91</v>
      </c>
      <c r="C81" s="153">
        <v>12011.3</v>
      </c>
      <c r="D81" s="153">
        <v>5915</v>
      </c>
      <c r="E81" s="153">
        <f t="shared" si="4"/>
        <v>49.245294014802731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92</v>
      </c>
      <c r="B82" s="161" t="s">
        <v>93</v>
      </c>
      <c r="C82" s="153">
        <v>10555.7</v>
      </c>
      <c r="D82" s="153">
        <v>5844.1</v>
      </c>
      <c r="E82" s="153">
        <f t="shared" si="4"/>
        <v>55.364400276627791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7" t="s">
        <v>94</v>
      </c>
      <c r="B83" s="161" t="s">
        <v>95</v>
      </c>
      <c r="C83" s="153">
        <v>27456.400000000001</v>
      </c>
      <c r="D83" s="153">
        <v>17981.400000000001</v>
      </c>
      <c r="E83" s="153">
        <f t="shared" si="4"/>
        <v>65.490741684998767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6" t="s">
        <v>96</v>
      </c>
      <c r="B84" s="196" t="s">
        <v>97</v>
      </c>
      <c r="C84" s="155">
        <f>SUM(C85:C87)</f>
        <v>240722.2</v>
      </c>
      <c r="D84" s="155">
        <f>SUM(D85:D87)</f>
        <v>139293.09999999998</v>
      </c>
      <c r="E84" s="155">
        <f t="shared" si="4"/>
        <v>57.864667238833803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62" t="s">
        <v>98</v>
      </c>
      <c r="B85" s="161" t="s">
        <v>99</v>
      </c>
      <c r="C85" s="153">
        <v>105844.1</v>
      </c>
      <c r="D85" s="153">
        <v>99990.9</v>
      </c>
      <c r="E85" s="153">
        <f t="shared" si="4"/>
        <v>94.469979904406571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>
      <c r="A86" s="162" t="s">
        <v>186</v>
      </c>
      <c r="B86" s="197" t="s">
        <v>187</v>
      </c>
      <c r="C86" s="153">
        <v>120065.4</v>
      </c>
      <c r="D86" s="153">
        <v>32114.799999999999</v>
      </c>
      <c r="E86" s="155">
        <v>0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t="18" customHeight="1">
      <c r="A87" s="162" t="s">
        <v>100</v>
      </c>
      <c r="B87" s="161" t="s">
        <v>101</v>
      </c>
      <c r="C87" s="153">
        <v>14812.7</v>
      </c>
      <c r="D87" s="153">
        <v>7187.4</v>
      </c>
      <c r="E87" s="153">
        <f t="shared" ref="E87:E92" si="5">D87/C87*100</f>
        <v>48.521876497870068</v>
      </c>
      <c r="F87" s="87"/>
      <c r="G87" s="3"/>
      <c r="H87" s="22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02" customFormat="1">
      <c r="A88" s="150" t="s">
        <v>162</v>
      </c>
      <c r="B88" s="196" t="s">
        <v>163</v>
      </c>
      <c r="C88" s="155">
        <f>C89+C90</f>
        <v>5727.7</v>
      </c>
      <c r="D88" s="155">
        <f>D89+D90</f>
        <v>2863.9</v>
      </c>
      <c r="E88" s="155">
        <f t="shared" si="5"/>
        <v>50.000872950748118</v>
      </c>
      <c r="F88" s="87"/>
      <c r="G88" s="11"/>
      <c r="H88" s="33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s="2" customFormat="1">
      <c r="A89" s="162" t="s">
        <v>165</v>
      </c>
      <c r="B89" s="161" t="s">
        <v>164</v>
      </c>
      <c r="C89" s="153">
        <v>5727.7</v>
      </c>
      <c r="D89" s="153">
        <v>2863.9</v>
      </c>
      <c r="E89" s="153">
        <f t="shared" si="5"/>
        <v>50.000872950748118</v>
      </c>
      <c r="F89" s="87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 hidden="1">
      <c r="A90" s="162" t="s">
        <v>165</v>
      </c>
      <c r="B90" s="161" t="s">
        <v>164</v>
      </c>
      <c r="C90" s="153">
        <v>0</v>
      </c>
      <c r="D90" s="153">
        <v>0</v>
      </c>
      <c r="E90" s="153" t="e">
        <f t="shared" si="5"/>
        <v>#DIV/0!</v>
      </c>
      <c r="F90" s="87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t="31.5">
      <c r="A91" s="156" t="s">
        <v>102</v>
      </c>
      <c r="B91" s="196" t="s">
        <v>103</v>
      </c>
      <c r="C91" s="155">
        <f>C92</f>
        <v>30974.7</v>
      </c>
      <c r="D91" s="155">
        <f>D92</f>
        <v>3093.9</v>
      </c>
      <c r="E91" s="155">
        <f t="shared" si="5"/>
        <v>9.9884744646437245</v>
      </c>
      <c r="F91" s="87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31.5">
      <c r="A92" s="162" t="s">
        <v>104</v>
      </c>
      <c r="B92" s="161" t="s">
        <v>105</v>
      </c>
      <c r="C92" s="153">
        <v>30974.7</v>
      </c>
      <c r="D92" s="153">
        <v>3093.9</v>
      </c>
      <c r="E92" s="153">
        <f t="shared" si="5"/>
        <v>9.9884744646437245</v>
      </c>
      <c r="F92" s="87"/>
      <c r="G92" s="205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71" t="s">
        <v>122</v>
      </c>
      <c r="B93" s="172" t="s">
        <v>123</v>
      </c>
      <c r="C93" s="173">
        <f>C94+C97+C102</f>
        <v>127800.00000000003</v>
      </c>
      <c r="D93" s="173">
        <f>D94+D97+D101+D102</f>
        <v>-6346.6999999999971</v>
      </c>
      <c r="E93" s="173" t="s">
        <v>124</v>
      </c>
      <c r="F93" s="87">
        <f>C93-D93</f>
        <v>134146.70000000001</v>
      </c>
      <c r="G93" s="238"/>
      <c r="H93" s="22"/>
      <c r="I93" s="19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171" t="s">
        <v>125</v>
      </c>
      <c r="B94" s="172" t="s">
        <v>126</v>
      </c>
      <c r="C94" s="173">
        <f>C95-(-C96)+C101</f>
        <v>162000</v>
      </c>
      <c r="D94" s="173">
        <f>D95-(-D96)</f>
        <v>-190517</v>
      </c>
      <c r="E94" s="173" t="s">
        <v>124</v>
      </c>
      <c r="F94" s="87"/>
      <c r="G94" s="3"/>
      <c r="H94" s="22"/>
      <c r="I94" s="19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75" t="s">
        <v>179</v>
      </c>
      <c r="B95" s="176" t="s">
        <v>126</v>
      </c>
      <c r="C95" s="177">
        <v>620517.4</v>
      </c>
      <c r="D95" s="177">
        <v>130000</v>
      </c>
      <c r="E95" s="153">
        <f>D95/C95*100</f>
        <v>20.950258606769122</v>
      </c>
      <c r="F95" s="87">
        <f>C95-D95</f>
        <v>490517.4</v>
      </c>
      <c r="G95" s="3"/>
      <c r="H95" s="22"/>
      <c r="I95" s="19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175" t="s">
        <v>180</v>
      </c>
      <c r="B96" s="176" t="s">
        <v>126</v>
      </c>
      <c r="C96" s="177">
        <v>-458517.4</v>
      </c>
      <c r="D96" s="177">
        <v>-320517</v>
      </c>
      <c r="E96" s="153">
        <f>D96/C96*100</f>
        <v>69.902908810003723</v>
      </c>
      <c r="F96" s="87"/>
      <c r="G96" s="3"/>
      <c r="H96" s="35"/>
      <c r="I96" s="18"/>
      <c r="J96" s="7"/>
      <c r="K96" s="3"/>
      <c r="L96" s="3"/>
      <c r="M96" s="3"/>
      <c r="N96" s="3"/>
      <c r="O96" s="3"/>
      <c r="P96" s="3"/>
      <c r="Q96" s="3"/>
      <c r="R96" s="3"/>
    </row>
    <row r="97" spans="1:18" s="2" customFormat="1" ht="31.5">
      <c r="A97" s="171" t="s">
        <v>181</v>
      </c>
      <c r="B97" s="172" t="s">
        <v>130</v>
      </c>
      <c r="C97" s="173">
        <f>C98+C99</f>
        <v>-34199.999999999971</v>
      </c>
      <c r="D97" s="173">
        <f>D98+D99</f>
        <v>224555</v>
      </c>
      <c r="E97" s="173" t="s">
        <v>124</v>
      </c>
      <c r="F97" s="87"/>
      <c r="G97" s="3"/>
      <c r="H97" s="35"/>
      <c r="I97" s="35"/>
      <c r="J97" s="7"/>
      <c r="K97" s="3"/>
      <c r="L97" s="3"/>
      <c r="M97" s="3"/>
      <c r="N97" s="3"/>
      <c r="O97" s="3"/>
      <c r="P97" s="3"/>
      <c r="Q97" s="3"/>
      <c r="R97" s="3"/>
    </row>
    <row r="98" spans="1:18" s="2" customFormat="1" ht="47.25">
      <c r="A98" s="175" t="s">
        <v>182</v>
      </c>
      <c r="B98" s="176" t="s">
        <v>130</v>
      </c>
      <c r="C98" s="177">
        <v>259614.6</v>
      </c>
      <c r="D98" s="177">
        <v>258755</v>
      </c>
      <c r="E98" s="153">
        <f>D98/C98*100</f>
        <v>99.668893814138343</v>
      </c>
      <c r="F98" s="87"/>
      <c r="G98" s="3"/>
      <c r="H98" s="35"/>
      <c r="I98" s="35"/>
      <c r="J98" s="7"/>
      <c r="K98" s="3"/>
      <c r="L98" s="3"/>
      <c r="M98" s="3"/>
      <c r="N98" s="3"/>
      <c r="O98" s="3"/>
      <c r="P98" s="3"/>
      <c r="Q98" s="3"/>
      <c r="R98" s="3"/>
    </row>
    <row r="99" spans="1:18" s="2" customFormat="1" ht="47.25">
      <c r="A99" s="175" t="s">
        <v>183</v>
      </c>
      <c r="B99" s="176" t="s">
        <v>130</v>
      </c>
      <c r="C99" s="177">
        <v>-293814.59999999998</v>
      </c>
      <c r="D99" s="177">
        <v>-34200</v>
      </c>
      <c r="E99" s="153">
        <f>D99/C99*100</f>
        <v>11.639993383582709</v>
      </c>
      <c r="F99" s="87"/>
      <c r="G99" s="205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s="2" customFormat="1" ht="31.5" hidden="1">
      <c r="A100" s="171" t="s">
        <v>133</v>
      </c>
      <c r="B100" s="172" t="s">
        <v>134</v>
      </c>
      <c r="C100" s="173"/>
      <c r="D100" s="173"/>
      <c r="E100" s="173" t="s">
        <v>124</v>
      </c>
      <c r="F100" s="87"/>
      <c r="G100" s="204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31.5">
      <c r="A101" s="171" t="s">
        <v>133</v>
      </c>
      <c r="B101" s="172" t="s">
        <v>134</v>
      </c>
      <c r="C101" s="173">
        <v>0</v>
      </c>
      <c r="D101" s="173">
        <v>50340.6</v>
      </c>
      <c r="E101" s="173" t="s">
        <v>124</v>
      </c>
      <c r="F101" s="87"/>
      <c r="G101" s="238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31.5">
      <c r="A102" s="171" t="s">
        <v>135</v>
      </c>
      <c r="B102" s="172" t="s">
        <v>136</v>
      </c>
      <c r="C102" s="173">
        <v>0</v>
      </c>
      <c r="D102" s="173">
        <v>-90725.3</v>
      </c>
      <c r="E102" s="173" t="s">
        <v>124</v>
      </c>
      <c r="F102" s="87">
        <f>C102-D102</f>
        <v>90725.3</v>
      </c>
      <c r="G102" s="238"/>
      <c r="H102" s="35"/>
      <c r="I102" s="35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28.5" customHeight="1">
      <c r="A103" s="239"/>
      <c r="B103" s="178"/>
      <c r="C103" s="179"/>
      <c r="D103" s="179"/>
      <c r="E103" s="179"/>
      <c r="F103" s="87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 ht="20.25">
      <c r="A104" s="195" t="s">
        <v>156</v>
      </c>
      <c r="B104" s="181"/>
      <c r="C104" s="199"/>
      <c r="D104" s="199"/>
      <c r="E104" s="183" t="s">
        <v>188</v>
      </c>
      <c r="F104" s="183"/>
      <c r="G104" s="3"/>
      <c r="H104" s="4"/>
      <c r="I104" s="18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 ht="20.25">
      <c r="A105" s="187"/>
      <c r="B105" s="181"/>
      <c r="C105" s="182"/>
      <c r="D105" s="182"/>
      <c r="E105" s="183"/>
      <c r="F105" s="183"/>
      <c r="G105" s="3"/>
      <c r="H105" s="35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>
      <c r="A106" s="194" t="s">
        <v>189</v>
      </c>
      <c r="B106" s="178"/>
      <c r="C106" s="179"/>
      <c r="D106" s="179"/>
      <c r="E106" s="180"/>
      <c r="F106" s="180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194" t="s">
        <v>178</v>
      </c>
      <c r="B107" s="178"/>
      <c r="C107" s="179"/>
      <c r="D107" s="179"/>
      <c r="E107" s="180"/>
      <c r="F107" s="180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B108" s="1"/>
      <c r="C108" s="86"/>
      <c r="D108" s="86"/>
      <c r="E108" s="86"/>
      <c r="F108" s="8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37"/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86"/>
      <c r="D295" s="86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86"/>
      <c r="D296" s="86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86"/>
      <c r="D297" s="86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86"/>
      <c r="D298" s="86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91"/>
      <c r="D299" s="91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91"/>
      <c r="D377" s="91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91"/>
      <c r="D378" s="91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91"/>
      <c r="D379" s="91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91"/>
      <c r="D380" s="91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" customFormat="1">
      <c r="A381" s="37"/>
      <c r="B381" s="1"/>
      <c r="C381" s="91"/>
      <c r="D381" s="91"/>
      <c r="E381" s="86"/>
      <c r="F381" s="86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" customFormat="1">
      <c r="A382" s="37"/>
      <c r="B382" s="1"/>
      <c r="C382" s="91"/>
      <c r="D382" s="91"/>
      <c r="E382" s="86"/>
      <c r="F382" s="86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" customFormat="1">
      <c r="A383" s="37"/>
      <c r="B383" s="1"/>
      <c r="C383" s="91"/>
      <c r="D383" s="91"/>
      <c r="E383" s="86"/>
      <c r="F383" s="86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" customFormat="1">
      <c r="A384" s="37"/>
      <c r="B384" s="1"/>
      <c r="C384" s="91"/>
      <c r="D384" s="91"/>
      <c r="E384" s="86"/>
      <c r="F384" s="86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</row>
  </sheetData>
  <customSheetViews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61" fitToHeight="2" orientation="portrait" blackAndWhite="1" r:id="rId4"/>
  <headerFooter alignWithMargins="0"/>
  <rowBreaks count="1" manualBreakCount="1">
    <brk id="5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23" customWidth="1"/>
  </cols>
  <sheetData>
    <row r="1" spans="1:5">
      <c r="A1" s="213" t="s">
        <v>177</v>
      </c>
      <c r="B1" s="212"/>
      <c r="C1" s="212"/>
      <c r="D1" s="212"/>
      <c r="E1" s="214"/>
    </row>
    <row r="2" spans="1:5" ht="12.75">
      <c r="A2"/>
      <c r="B2"/>
      <c r="C2"/>
      <c r="D2"/>
      <c r="E2" s="215"/>
    </row>
    <row r="3" spans="1:5">
      <c r="B3" s="207"/>
      <c r="C3" s="192"/>
      <c r="D3" s="192"/>
      <c r="E3" s="216"/>
    </row>
    <row r="4" spans="1:5">
      <c r="A4" s="135"/>
      <c r="B4" s="136"/>
      <c r="C4" s="137"/>
      <c r="D4" s="137"/>
      <c r="E4" s="217" t="s">
        <v>0</v>
      </c>
    </row>
    <row r="5" spans="1:5" ht="47.25">
      <c r="A5" s="209" t="s">
        <v>1</v>
      </c>
      <c r="B5" s="209" t="s">
        <v>2</v>
      </c>
      <c r="C5" s="208" t="s">
        <v>175</v>
      </c>
      <c r="D5" s="208" t="s">
        <v>176</v>
      </c>
      <c r="E5" s="218" t="s">
        <v>172</v>
      </c>
    </row>
    <row r="6" spans="1:5" ht="12.75">
      <c r="A6"/>
      <c r="B6"/>
      <c r="C6"/>
      <c r="D6"/>
      <c r="E6" s="215"/>
    </row>
    <row r="7" spans="1:5">
      <c r="A7" s="138">
        <v>1</v>
      </c>
      <c r="B7" s="139">
        <v>2</v>
      </c>
      <c r="C7" s="138">
        <v>3</v>
      </c>
      <c r="D7" s="138">
        <v>4</v>
      </c>
      <c r="E7" s="219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1738614.1</v>
      </c>
      <c r="E8" s="220">
        <f>D8-C8</f>
        <v>-1285827.2999999998</v>
      </c>
    </row>
    <row r="9" spans="1:5">
      <c r="A9" s="191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726111.5</v>
      </c>
      <c r="E9" s="220">
        <f t="shared" ref="E9:E72" si="0">D9-C9</f>
        <v>-651712.30000000005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 (2)'!D10</f>
        <v>425306.7</v>
      </c>
      <c r="E10" s="221">
        <f t="shared" si="0"/>
        <v>-305418.8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 (2)'!D11</f>
        <v>960.5</v>
      </c>
      <c r="E11" s="221">
        <f t="shared" si="0"/>
        <v>-846.59999999999991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 (2)'!D12</f>
        <v>136904.4</v>
      </c>
      <c r="E12" s="221">
        <f t="shared" si="0"/>
        <v>-67837.899999999994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 (2)'!D13</f>
        <v>7594.5</v>
      </c>
      <c r="E13" s="221">
        <f t="shared" si="0"/>
        <v>-31788.1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 (2)'!D14</f>
        <v>4127.3</v>
      </c>
      <c r="E14" s="221">
        <f t="shared" si="0"/>
        <v>-5010.5999999999995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 (2)'!D15</f>
        <v>-1.4</v>
      </c>
      <c r="E15" s="221">
        <f t="shared" si="0"/>
        <v>-1.5999999999999999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 (2)'!D16</f>
        <v>100389.6</v>
      </c>
      <c r="E16" s="221">
        <f t="shared" si="0"/>
        <v>-183333.4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 (2)'!D17</f>
        <v>2902</v>
      </c>
      <c r="E17" s="221">
        <f t="shared" si="0"/>
        <v>-581.59999999999991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 (2)'!D18</f>
        <v>411.6</v>
      </c>
      <c r="E18" s="221">
        <f t="shared" si="0"/>
        <v>-2373.5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 (2)'!D19</f>
        <v>36019.199999999997</v>
      </c>
      <c r="E19" s="221">
        <f t="shared" si="0"/>
        <v>-7498.2000000000044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 (2)'!D20</f>
        <v>11504.8</v>
      </c>
      <c r="E20" s="221">
        <f t="shared" si="0"/>
        <v>-44322.2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 (2)'!D21</f>
        <v>-7.7</v>
      </c>
      <c r="E21" s="221">
        <f t="shared" si="0"/>
        <v>-2699.7999999999997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 (2)'!D22</f>
        <v>0</v>
      </c>
      <c r="E22" s="221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1012502.6</v>
      </c>
      <c r="E23" s="220">
        <f t="shared" si="0"/>
        <v>-634114.99999999988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1012797.4</v>
      </c>
      <c r="E24" s="220">
        <f t="shared" si="0"/>
        <v>-636324.1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 (2)'!D25</f>
        <v>35979.800000000003</v>
      </c>
      <c r="E25" s="221">
        <f t="shared" si="0"/>
        <v>-5589.0999999999985</v>
      </c>
    </row>
    <row r="26" spans="1:5">
      <c r="A26" s="151" t="s">
        <v>171</v>
      </c>
      <c r="B26" s="152">
        <v>2021000</v>
      </c>
      <c r="C26" s="145">
        <v>0</v>
      </c>
      <c r="D26" s="145">
        <f>'с развёрнутыми доходами (2)'!D26</f>
        <v>3778.1</v>
      </c>
      <c r="E26" s="221">
        <f t="shared" si="0"/>
        <v>3778.1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 (2)'!D27</f>
        <v>165943.1</v>
      </c>
      <c r="E27" s="221">
        <f t="shared" si="0"/>
        <v>-188773.69999999998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 (2)'!D28</f>
        <v>777579.2</v>
      </c>
      <c r="E28" s="221">
        <f t="shared" si="0"/>
        <v>-461156.60000000009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 (2)'!D29</f>
        <v>33295.300000000003</v>
      </c>
      <c r="E29" s="221">
        <f t="shared" si="0"/>
        <v>19195.300000000003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 (2)'!D30</f>
        <v>492.2</v>
      </c>
      <c r="E30" s="221">
        <f t="shared" si="0"/>
        <v>-535.20000000000005</v>
      </c>
    </row>
    <row r="31" spans="1:5" ht="110.25">
      <c r="A31" s="154" t="s">
        <v>170</v>
      </c>
      <c r="B31" s="144">
        <v>20804000</v>
      </c>
      <c r="C31" s="145">
        <v>0</v>
      </c>
      <c r="D31" s="145">
        <f>'с развёрнутыми доходами (2)'!D31</f>
        <v>0</v>
      </c>
      <c r="E31" s="221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 (2)'!D32</f>
        <v>640.79999999999995</v>
      </c>
      <c r="E32" s="221">
        <f t="shared" si="0"/>
        <v>564.5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 (2)'!D33</f>
        <v>-1427.8</v>
      </c>
      <c r="E33" s="221">
        <f t="shared" si="0"/>
        <v>2179.8000000000002</v>
      </c>
    </row>
    <row r="34" spans="1:5">
      <c r="A34" s="156" t="s">
        <v>26</v>
      </c>
      <c r="B34" s="209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22">
        <f t="shared" si="0"/>
        <v>79185.099999999627</v>
      </c>
    </row>
    <row r="35" spans="1:5">
      <c r="A35" s="210" t="s">
        <v>27</v>
      </c>
      <c r="B35" s="209"/>
      <c r="C35" s="155">
        <f>C36+C46+C50+C55+C60+C62+C68+C71+C75+C79+C83</f>
        <v>2143220</v>
      </c>
      <c r="D35" s="155">
        <f>D36+D46+D50+D55+D60+D62+D68+D71+D75+D79+D83</f>
        <v>2222405.0999999996</v>
      </c>
      <c r="E35" s="222">
        <f t="shared" si="0"/>
        <v>79185.099999999627</v>
      </c>
    </row>
    <row r="36" spans="1:5">
      <c r="A36" s="156" t="s">
        <v>28</v>
      </c>
      <c r="B36" s="196" t="s">
        <v>29</v>
      </c>
      <c r="C36" s="155">
        <f>SUM(C37:C45)</f>
        <v>245467.90000000002</v>
      </c>
      <c r="D36" s="155">
        <f>SUM(D37:D45)</f>
        <v>212563.1</v>
      </c>
      <c r="E36" s="222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201">
        <v>0</v>
      </c>
      <c r="E37" s="221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21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21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19">
        <f t="shared" si="0"/>
        <v>2998.1999999999825</v>
      </c>
    </row>
    <row r="41" spans="1:5">
      <c r="A41" s="160" t="s">
        <v>144</v>
      </c>
      <c r="B41" s="197" t="s">
        <v>145</v>
      </c>
      <c r="C41" s="153"/>
      <c r="D41" s="153"/>
      <c r="E41" s="219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19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19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19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19">
        <f t="shared" si="0"/>
        <v>-41333.600000000006</v>
      </c>
    </row>
    <row r="46" spans="1:5" ht="31.5">
      <c r="A46" s="156" t="s">
        <v>44</v>
      </c>
      <c r="B46" s="196" t="s">
        <v>45</v>
      </c>
      <c r="C46" s="155">
        <f>SUM(C47:C48)+C49</f>
        <v>2687.8</v>
      </c>
      <c r="D46" s="155">
        <f>SUM(D47:D48)+D49</f>
        <v>3077.8999999999996</v>
      </c>
      <c r="E46" s="222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19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19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19">
        <f t="shared" si="0"/>
        <v>511.29999999999995</v>
      </c>
    </row>
    <row r="50" spans="1:5">
      <c r="A50" s="163" t="s">
        <v>52</v>
      </c>
      <c r="B50" s="196" t="s">
        <v>53</v>
      </c>
      <c r="C50" s="155">
        <f>SUM(C51:C54)</f>
        <v>96791.200000000012</v>
      </c>
      <c r="D50" s="155">
        <f>SUM(D51:D54)</f>
        <v>57480.200000000004</v>
      </c>
      <c r="E50" s="222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19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19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19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19">
        <f t="shared" si="0"/>
        <v>-30727.7</v>
      </c>
    </row>
    <row r="55" spans="1:5">
      <c r="A55" s="156" t="s">
        <v>62</v>
      </c>
      <c r="B55" s="196" t="s">
        <v>63</v>
      </c>
      <c r="C55" s="155">
        <f>SUM(C56:C59)</f>
        <v>192014.80000000002</v>
      </c>
      <c r="D55" s="155">
        <f>SUM(D56:D59)</f>
        <v>346237.80000000005</v>
      </c>
      <c r="E55" s="222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19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19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19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19">
        <f t="shared" si="0"/>
        <v>3359.2000000000007</v>
      </c>
    </row>
    <row r="60" spans="1:5">
      <c r="A60" s="150" t="s">
        <v>137</v>
      </c>
      <c r="B60" s="211" t="s">
        <v>139</v>
      </c>
      <c r="C60" s="141">
        <f>C61</f>
        <v>0</v>
      </c>
      <c r="D60" s="141">
        <f>D61</f>
        <v>0</v>
      </c>
      <c r="E60" s="220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19">
        <f t="shared" si="0"/>
        <v>0</v>
      </c>
    </row>
    <row r="62" spans="1:5">
      <c r="A62" s="163" t="s">
        <v>72</v>
      </c>
      <c r="B62" s="196" t="s">
        <v>73</v>
      </c>
      <c r="C62" s="155">
        <f>C63+C64+C66+C67+C65</f>
        <v>1160943.7</v>
      </c>
      <c r="D62" s="155">
        <f>D63+D64+D66+D67+D65</f>
        <v>1198338.7</v>
      </c>
      <c r="E62" s="222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19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19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19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19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19">
        <f t="shared" si="0"/>
        <v>-935.19999999999709</v>
      </c>
    </row>
    <row r="68" spans="1:5">
      <c r="A68" s="156" t="s">
        <v>82</v>
      </c>
      <c r="B68" s="196" t="s">
        <v>83</v>
      </c>
      <c r="C68" s="155">
        <f>SUM(C69:C70)</f>
        <v>185679.5</v>
      </c>
      <c r="D68" s="155">
        <f>SUM(D69:D70)</f>
        <v>155456.79999999999</v>
      </c>
      <c r="E68" s="222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19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19">
        <f t="shared" si="0"/>
        <v>4114.2999999999956</v>
      </c>
    </row>
    <row r="71" spans="1:5">
      <c r="A71" s="156" t="s">
        <v>88</v>
      </c>
      <c r="B71" s="196" t="s">
        <v>89</v>
      </c>
      <c r="C71" s="155">
        <f>SUM(C72:C74)</f>
        <v>37905.800000000003</v>
      </c>
      <c r="D71" s="155">
        <f>SUM(D72:D74)</f>
        <v>38649</v>
      </c>
      <c r="E71" s="222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19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19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19">
        <f t="shared" si="1"/>
        <v>6138.4000000000015</v>
      </c>
    </row>
    <row r="75" spans="1:5">
      <c r="A75" s="156" t="s">
        <v>96</v>
      </c>
      <c r="B75" s="196" t="s">
        <v>97</v>
      </c>
      <c r="C75" s="155">
        <f>SUM(C76:C78)</f>
        <v>158664.80000000002</v>
      </c>
      <c r="D75" s="155">
        <f>SUM(D76:D78)</f>
        <v>173733.3</v>
      </c>
      <c r="E75" s="222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19">
        <f t="shared" si="1"/>
        <v>16744.299999999988</v>
      </c>
    </row>
    <row r="77" spans="1:5">
      <c r="A77" s="162" t="s">
        <v>143</v>
      </c>
      <c r="B77" s="197" t="s">
        <v>142</v>
      </c>
      <c r="C77" s="153"/>
      <c r="D77" s="153"/>
      <c r="E77" s="219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19">
        <f t="shared" si="1"/>
        <v>-1675.8000000000011</v>
      </c>
    </row>
    <row r="79" spans="1:5">
      <c r="A79" s="150" t="s">
        <v>162</v>
      </c>
      <c r="B79" s="196" t="s">
        <v>163</v>
      </c>
      <c r="C79" s="155">
        <f>C80+C81</f>
        <v>16397.7</v>
      </c>
      <c r="D79" s="155">
        <f>D80+D81</f>
        <v>5061.3</v>
      </c>
      <c r="E79" s="222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22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19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19">
        <f t="shared" si="1"/>
        <v>0</v>
      </c>
    </row>
    <row r="83" spans="1:5" ht="31.5">
      <c r="A83" s="156" t="s">
        <v>102</v>
      </c>
      <c r="B83" s="196" t="s">
        <v>103</v>
      </c>
      <c r="C83" s="155">
        <f>C84</f>
        <v>46666.8</v>
      </c>
      <c r="D83" s="155">
        <f>D84</f>
        <v>31807</v>
      </c>
      <c r="E83" s="222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19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 развёрнутыми доходами (2)</vt:lpstr>
      <vt:lpstr>с исправлениями</vt:lpstr>
      <vt:lpstr>аналитика</vt:lpstr>
      <vt:lpstr>Лист2</vt:lpstr>
      <vt:lpstr>'с развёрнутыми доходами (2)'!Заголовки_для_печати</vt:lpstr>
      <vt:lpstr>'с исправлениями'!Область_печати</vt:lpstr>
      <vt:lpstr>'с развёрнутыми доходами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Хаматдинова Светлана Амирановна</cp:lastModifiedBy>
  <cp:lastPrinted>2023-07-10T06:15:52Z</cp:lastPrinted>
  <dcterms:created xsi:type="dcterms:W3CDTF">2014-02-03T08:40:31Z</dcterms:created>
  <dcterms:modified xsi:type="dcterms:W3CDTF">2023-07-26T06:02:58Z</dcterms:modified>
</cp:coreProperties>
</file>