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-135" windowWidth="14730" windowHeight="11040"/>
  </bookViews>
  <sheets>
    <sheet name="с развёрнутыми доходами" sheetId="1" r:id="rId1"/>
    <sheet name="с исправлениями" sheetId="2" state="hidden" r:id="rId2"/>
    <sheet name="аналитика" sheetId="3" state="hidden" r:id="rId3"/>
  </sheets>
  <externalReferences>
    <externalReference r:id="rId4"/>
  </externalReferences>
  <definedNames>
    <definedName name="Z_40CB0436_DE8A_47CC_87B8_4489A6797993_.wvu.PrintArea" localSheetId="0" hidden="1">'с развёрнутыми доходами'!$A$1:$E$75</definedName>
    <definedName name="Z_40CB0436_DE8A_47CC_87B8_4489A6797993_.wvu.PrintTitles" localSheetId="0" hidden="1">'с развёрнутыми доходами'!$5:$7</definedName>
    <definedName name="Z_40CB0436_DE8A_47CC_87B8_4489A6797993_.wvu.Rows" localSheetId="0" hidden="1">'с развёрнутыми доходами'!#REF!,'с развёрнутыми доходами'!#REF!</definedName>
    <definedName name="Z_59841E2B_68EB_4986_A2B2_AA8D2283015C_.wvu.PrintArea" localSheetId="1" hidden="1">'с исправлениями'!$A$1:$E$109</definedName>
    <definedName name="Z_59841E2B_68EB_4986_A2B2_AA8D2283015C_.wvu.PrintArea" localSheetId="0" hidden="1">'с развёрнутыми доходами'!$A$1:$E$109</definedName>
    <definedName name="Z_59841E2B_68EB_4986_A2B2_AA8D2283015C_.wvu.PrintTitles" localSheetId="0" hidden="1">'с развёрнутыми доходами'!$5:$7</definedName>
    <definedName name="Z_59841E2B_68EB_4986_A2B2_AA8D2283015C_.wvu.Rows" localSheetId="1" hidden="1">'с исправлениями'!$94:$94</definedName>
    <definedName name="Z_5C54602A_724E_45A9_8F60_2E1A10275DB0_.wvu.PrintArea" localSheetId="0" hidden="1">'с развёрнутыми доходами'!$A$1:$E$75</definedName>
    <definedName name="Z_5C54602A_724E_45A9_8F60_2E1A10275DB0_.wvu.PrintTitles" localSheetId="0" hidden="1">'с развёрнутыми доходами'!$5:$7</definedName>
    <definedName name="Z_5C54602A_724E_45A9_8F60_2E1A10275DB0_.wvu.Rows" localSheetId="0" hidden="1">'с развёрнутыми доходами'!#REF!,'с развёрнутыми доходами'!$15:$15,'с развёрнутыми доходами'!$30:$32,'с развёрнутыми доходами'!$54:$54</definedName>
    <definedName name="Z_6382D31E_57F9_431A_8857_6E05C5DDD46B_.wvu.PrintArea" localSheetId="0" hidden="1">'с развёрнутыми доходами'!$A$1:$E$75</definedName>
    <definedName name="Z_6382D31E_57F9_431A_8857_6E05C5DDD46B_.wvu.PrintTitles" localSheetId="0" hidden="1">'с развёрнутыми доходами'!$5:$7</definedName>
    <definedName name="Z_6382D31E_57F9_431A_8857_6E05C5DDD46B_.wvu.Rows" localSheetId="0" hidden="1">'с развёрнутыми доходами'!#REF!,'с развёрнутыми доходами'!$54:$54</definedName>
    <definedName name="Z_68DC45B0_5DDE_44CE_B6FE_5C917556A2F2_.wvu.PrintArea" localSheetId="0" hidden="1">'с развёрнутыми доходами'!$A$1:$E$68</definedName>
    <definedName name="Z_68DC45B0_5DDE_44CE_B6FE_5C917556A2F2_.wvu.PrintTitles" localSheetId="0" hidden="1">'с развёрнутыми доходами'!$5:$7</definedName>
    <definedName name="Z_6D630398_ED7B_4347_BEF2_E7CDD1BC3625_.wvu.PrintArea" localSheetId="1" hidden="1">'с исправлениями'!$A$1:$E$109</definedName>
    <definedName name="Z_6D630398_ED7B_4347_BEF2_E7CDD1BC3625_.wvu.PrintArea" localSheetId="0" hidden="1">'с развёрнутыми доходами'!$A$1:$E$109</definedName>
    <definedName name="Z_6D630398_ED7B_4347_BEF2_E7CDD1BC3625_.wvu.PrintTitles" localSheetId="0" hidden="1">'с развёрнутыми доходами'!$5:$7</definedName>
    <definedName name="Z_6D630398_ED7B_4347_BEF2_E7CDD1BC3625_.wvu.Rows" localSheetId="1" hidden="1">'с исправлениями'!$94:$94</definedName>
    <definedName name="Z_6D630398_ED7B_4347_BEF2_E7CDD1BC3625_.wvu.Rows" localSheetId="0" hidden="1">'с развёрнутыми доходами'!#REF!,'с развёрнутыми доходами'!$102:$102</definedName>
    <definedName name="Z_81A19E5D_79FB_4B88_B6C5_8807F61EBDAB_.wvu.PrintArea" localSheetId="0" hidden="1">'с развёрнутыми доходами'!$A$1:$E$109</definedName>
    <definedName name="Z_81A19E5D_79FB_4B88_B6C5_8807F61EBDAB_.wvu.PrintTitles" localSheetId="0" hidden="1">'с развёрнутыми доходами'!$5:$7</definedName>
    <definedName name="Z_81A19E5D_79FB_4B88_B6C5_8807F61EBDAB_.wvu.Rows" localSheetId="0" hidden="1">'с развёрнутыми доходами'!#REF!</definedName>
    <definedName name="Z_93FBFA21_5002_4F06_8435_FD33F1112CC8_.wvu.PrintArea" localSheetId="1" hidden="1">'с исправлениями'!$A$1:$E$109</definedName>
    <definedName name="Z_93FBFA21_5002_4F06_8435_FD33F1112CC8_.wvu.PrintArea" localSheetId="0" hidden="1">'с развёрнутыми доходами'!$A$1:$E$109</definedName>
    <definedName name="Z_93FBFA21_5002_4F06_8435_FD33F1112CC8_.wvu.PrintTitles" localSheetId="0" hidden="1">'с развёрнутыми доходами'!$5:$7</definedName>
    <definedName name="Z_93FBFA21_5002_4F06_8435_FD33F1112CC8_.wvu.Rows" localSheetId="1" hidden="1">'с исправлениями'!$94:$94</definedName>
    <definedName name="Z_93FBFA21_5002_4F06_8435_FD33F1112CC8_.wvu.Rows" localSheetId="0" hidden="1">'с развёрнутыми доходами'!$102:$102</definedName>
    <definedName name="Z_A6917BCA_00B0_4577_9E20_B12E9F75FF0B_.wvu.PrintArea" localSheetId="1" hidden="1">'с исправлениями'!$A$1:$E$109</definedName>
    <definedName name="Z_A6917BCA_00B0_4577_9E20_B12E9F75FF0B_.wvu.PrintArea" localSheetId="0" hidden="1">'с развёрнутыми доходами'!$A$1:$E$68</definedName>
    <definedName name="Z_A6917BCA_00B0_4577_9E20_B12E9F75FF0B_.wvu.PrintTitles" localSheetId="0" hidden="1">'с развёрнутыми доходами'!$5:$7</definedName>
    <definedName name="Z_A6917BCA_00B0_4577_9E20_B12E9F75FF0B_.wvu.Rows" localSheetId="1" hidden="1">'с исправлениями'!$94:$94</definedName>
    <definedName name="Z_A6917BCA_00B0_4577_9E20_B12E9F75FF0B_.wvu.Rows" localSheetId="0" hidden="1">'с развёрнутыми доходами'!#REF!,'с развёрнутыми доходами'!$54:$54</definedName>
    <definedName name="Z_AD882775_3712_4CB6_AC49_EEC018467B03_.wvu.PrintArea" localSheetId="0" hidden="1">'с развёрнутыми доходами'!$A$1:$E$109</definedName>
    <definedName name="Z_AD882775_3712_4CB6_AC49_EEC018467B03_.wvu.PrintTitles" localSheetId="0" hidden="1">'с развёрнутыми доходами'!$5:$7</definedName>
    <definedName name="Z_AD882775_3712_4CB6_AC49_EEC018467B03_.wvu.Rows" localSheetId="0" hidden="1">'с развёрнутыми доходами'!$47:$47,'с развёрнутыми доходами'!$51:$51,'с развёрнутыми доходами'!$53:$53,'с развёрнутыми доходами'!$70:$71,'с развёрнутыми доходами'!$87:$87,'с развёрнутыми доходами'!$92:$92,'с развёрнутыми доходами'!$102:$102</definedName>
    <definedName name="Z_BED635A2_EB54_451F_9C46_B3D74CB2D886_.wvu.PrintArea" localSheetId="0" hidden="1">'с развёрнутыми доходами'!$A$1:$E$75</definedName>
    <definedName name="Z_BED635A2_EB54_451F_9C46_B3D74CB2D886_.wvu.PrintTitles" localSheetId="0" hidden="1">'с развёрнутыми доходами'!$5:$7</definedName>
    <definedName name="Z_BED635A2_EB54_451F_9C46_B3D74CB2D886_.wvu.Rows" localSheetId="0" hidden="1">'с развёрнутыми доходами'!#REF!,'с развёрнутыми доходами'!#REF!</definedName>
    <definedName name="Z_D224BE65_81B3_4161_B810_12BFE3D6E240_.wvu.PrintArea" localSheetId="0" hidden="1">'с развёрнутыми доходами'!$A$1:$E$75</definedName>
    <definedName name="Z_D224BE65_81B3_4161_B810_12BFE3D6E240_.wvu.PrintTitles" localSheetId="0" hidden="1">'с развёрнутыми доходами'!$5:$7</definedName>
    <definedName name="Z_D224BE65_81B3_4161_B810_12BFE3D6E240_.wvu.Rows" localSheetId="0" hidden="1">'с развёрнутыми доходами'!#REF!,'с развёрнутыми доходами'!$54:$54</definedName>
    <definedName name="Z_D3058AAF_1420_4400_85B6_3E3B713D732D_.wvu.PrintArea" localSheetId="1" hidden="1">'с исправлениями'!$A$1:$E$109</definedName>
    <definedName name="Z_D3058AAF_1420_4400_85B6_3E3B713D732D_.wvu.PrintArea" localSheetId="0" hidden="1">'с развёрнутыми доходами'!$A$1:$E$109</definedName>
    <definedName name="Z_D3058AAF_1420_4400_85B6_3E3B713D732D_.wvu.PrintTitles" localSheetId="0" hidden="1">'с развёрнутыми доходами'!$5:$7</definedName>
    <definedName name="Z_D3058AAF_1420_4400_85B6_3E3B713D732D_.wvu.Rows" localSheetId="1" hidden="1">'с исправлениями'!$94:$94</definedName>
    <definedName name="Z_D3058AAF_1420_4400_85B6_3E3B713D732D_.wvu.Rows" localSheetId="0" hidden="1">'с развёрнутыми доходами'!$47:$47,'с развёрнутыми доходами'!$51:$51,'с развёрнутыми доходами'!$53:$53,'с развёрнутыми доходами'!$70:$71,'с развёрнутыми доходами'!$87:$87,'с развёрнутыми доходами'!$92:$92,'с развёрнутыми доходами'!$102:$102</definedName>
    <definedName name="_xlnm.Print_Titles" localSheetId="0">'с развёрнутыми доходами'!$5:$7</definedName>
    <definedName name="_xlnm.Print_Area" localSheetId="1">'с исправлениями'!$A$1:$E$109</definedName>
    <definedName name="_xlnm.Print_Area" localSheetId="0">'с развёрнутыми доходами'!$A$1:$E$105</definedName>
  </definedNames>
  <calcPr calcId="124519"/>
  <customWorkbookViews>
    <customWorkbookView name="Хаматдинова Светлана Амирановна - Личное представление" guid="{59841E2B-68EB-4986-A2B2-AA8D2283015C}" mergeInterval="0" personalView="1" maximized="1" xWindow="1" yWindow="1" windowWidth="1920" windowHeight="788" activeSheetId="4"/>
    <customWorkbookView name="Беломестнова - Личное представление" guid="{6D630398-ED7B-4347-BEF2-E7CDD1BC3625}" mergeInterval="0" personalView="1" maximized="1" xWindow="1" yWindow="1" windowWidth="1916" windowHeight="850" activeSheetId="1"/>
    <customWorkbookView name="Полякова Надежда Семеновна - Личное представление" guid="{68DC45B0-5DDE-44CE-B6FE-5C917556A2F2}" mergeInterval="0" personalView="1" maximized="1" xWindow="1" yWindow="1" windowWidth="1680" windowHeight="820" activeSheetId="1"/>
    <customWorkbookView name="Росликова - Личное представление" guid="{5C54602A-724E-45A9-8F60-2E1A10275DB0}" mergeInterval="0" personalView="1" maximized="1" xWindow="1" yWindow="1" windowWidth="1676" windowHeight="829" activeSheetId="1"/>
    <customWorkbookView name="Полякова - Личное представление" guid="{D224BE65-81B3-4161-B810-12BFE3D6E240}" mergeInterval="0" personalView="1" maximized="1" xWindow="1" yWindow="1" windowWidth="1676" windowHeight="820" activeSheetId="1"/>
    <customWorkbookView name="Гараева Инна Алексеевна - Личное представление" guid="{A6917BCA-00B0-4577-9E20-B12E9F75FF0B}" mergeInterval="0" personalView="1" maximized="1" xWindow="1" yWindow="1" windowWidth="1676" windowHeight="830" activeSheetId="1"/>
    <customWorkbookView name="Паршина Зоя Александровна - Личное представление" guid="{6382D31E-57F9-431A-8857-6E05C5DDD46B}" mergeInterval="0" personalView="1" maximized="1" xWindow="1" yWindow="1" windowWidth="1920" windowHeight="850" activeSheetId="1"/>
    <customWorkbookView name="Арысланова - Личное представление" guid="{93FBFA21-5002-4F06-8435-FD33F1112CC8}" mergeInterval="0" personalView="1" maximized="1" xWindow="1" yWindow="1" windowWidth="1920" windowHeight="860" activeSheetId="1"/>
    <customWorkbookView name="Росликова Светлана Константиновна - Личное представление" guid="{81A19E5D-79FB-4B88-B6C5-8807F61EBDAB}" mergeInterval="0" personalView="1" maximized="1" xWindow="1" yWindow="1" windowWidth="1680" windowHeight="820" activeSheetId="1"/>
    <customWorkbookView name="Набиуллина - Личное представление" guid="{D3058AAF-1420-4400-85B6-3E3B713D732D}" mergeInterval="0" personalView="1" maximized="1" xWindow="1" yWindow="1" windowWidth="1680" windowHeight="778" activeSheetId="1" showComments="commIndAndComment"/>
    <customWorkbookView name="Беломестнова Анна Юрьевна - Личное представление" guid="{AD882775-3712-4CB6-AC49-EEC018467B03}" mergeInterval="0" personalView="1" maximized="1" xWindow="1" yWindow="1" windowWidth="1680" windowHeight="778" activeSheetId="1"/>
  </customWorkbookViews>
  <fileRecoveryPr autoRecover="0"/>
</workbook>
</file>

<file path=xl/calcChain.xml><?xml version="1.0" encoding="utf-8"?>
<calcChain xmlns="http://schemas.openxmlformats.org/spreadsheetml/2006/main">
  <c r="E61" i="1"/>
  <c r="E63"/>
  <c r="E64"/>
  <c r="E21"/>
  <c r="C20"/>
  <c r="D77"/>
  <c r="C24" l="1"/>
  <c r="C23" s="1"/>
  <c r="C9"/>
  <c r="C8" l="1"/>
  <c r="E26"/>
  <c r="E32"/>
  <c r="E87"/>
  <c r="E88"/>
  <c r="D85"/>
  <c r="C85"/>
  <c r="E38"/>
  <c r="E33" l="1"/>
  <c r="E30"/>
  <c r="D65" l="1"/>
  <c r="C65"/>
  <c r="E14" l="1"/>
  <c r="E29" l="1"/>
  <c r="D93" l="1"/>
  <c r="D90"/>
  <c r="D81"/>
  <c r="D78"/>
  <c r="D72"/>
  <c r="D60"/>
  <c r="D56"/>
  <c r="D46"/>
  <c r="D9" l="1"/>
  <c r="C46" l="1"/>
  <c r="D35" l="1"/>
  <c r="D26" i="3" l="1"/>
  <c r="E26" s="1"/>
  <c r="D27"/>
  <c r="E27" s="1"/>
  <c r="D28"/>
  <c r="E28" s="1"/>
  <c r="D29"/>
  <c r="E29" s="1"/>
  <c r="D30"/>
  <c r="E30" s="1"/>
  <c r="D31"/>
  <c r="E31" s="1"/>
  <c r="D32"/>
  <c r="E32" s="1"/>
  <c r="D33"/>
  <c r="E33" s="1"/>
  <c r="D25"/>
  <c r="E25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10"/>
  <c r="E10" s="1"/>
  <c r="E84"/>
  <c r="D83"/>
  <c r="C83"/>
  <c r="E83" s="1"/>
  <c r="E82"/>
  <c r="E81"/>
  <c r="D79"/>
  <c r="E79" s="1"/>
  <c r="C79"/>
  <c r="E78"/>
  <c r="E77"/>
  <c r="E76"/>
  <c r="D75"/>
  <c r="E75" s="1"/>
  <c r="C75"/>
  <c r="E74"/>
  <c r="E73"/>
  <c r="E72"/>
  <c r="D71"/>
  <c r="E71" s="1"/>
  <c r="C71"/>
  <c r="E70"/>
  <c r="E69"/>
  <c r="D68"/>
  <c r="C68"/>
  <c r="E68" s="1"/>
  <c r="E67"/>
  <c r="E66"/>
  <c r="E65"/>
  <c r="E64"/>
  <c r="E63"/>
  <c r="D62"/>
  <c r="E62" s="1"/>
  <c r="C62"/>
  <c r="E61"/>
  <c r="D60"/>
  <c r="E60" s="1"/>
  <c r="C60"/>
  <c r="E59"/>
  <c r="E58"/>
  <c r="E57"/>
  <c r="E56"/>
  <c r="D55"/>
  <c r="E55" s="1"/>
  <c r="C55"/>
  <c r="E54"/>
  <c r="E53"/>
  <c r="E52"/>
  <c r="E51"/>
  <c r="D50"/>
  <c r="E50" s="1"/>
  <c r="C50"/>
  <c r="E49"/>
  <c r="E48"/>
  <c r="E47"/>
  <c r="D46"/>
  <c r="E46" s="1"/>
  <c r="C46"/>
  <c r="E45"/>
  <c r="E44"/>
  <c r="E43"/>
  <c r="E42"/>
  <c r="E41"/>
  <c r="E40"/>
  <c r="E39"/>
  <c r="E38"/>
  <c r="E37"/>
  <c r="D36"/>
  <c r="E36" s="1"/>
  <c r="C36"/>
  <c r="D35"/>
  <c r="E35" s="1"/>
  <c r="C35"/>
  <c r="D34"/>
  <c r="E34" s="1"/>
  <c r="C34"/>
  <c r="C24"/>
  <c r="C23" s="1"/>
  <c r="C9"/>
  <c r="D9" l="1"/>
  <c r="E9" s="1"/>
  <c r="D24"/>
  <c r="D23" s="1"/>
  <c r="E23" s="1"/>
  <c r="C8"/>
  <c r="E24" l="1"/>
  <c r="D8"/>
  <c r="E8" s="1"/>
  <c r="D24" i="1" l="1"/>
  <c r="D23" l="1"/>
  <c r="D8"/>
  <c r="E101"/>
  <c r="E100"/>
  <c r="D99"/>
  <c r="C99"/>
  <c r="E98"/>
  <c r="D96"/>
  <c r="D95" s="1"/>
  <c r="C96"/>
  <c r="E94"/>
  <c r="C93"/>
  <c r="E92"/>
  <c r="E91"/>
  <c r="C90"/>
  <c r="E89"/>
  <c r="E86"/>
  <c r="E84"/>
  <c r="E83"/>
  <c r="E82"/>
  <c r="C81"/>
  <c r="E80"/>
  <c r="E79"/>
  <c r="C78"/>
  <c r="E77"/>
  <c r="E76"/>
  <c r="E75"/>
  <c r="E74"/>
  <c r="E73"/>
  <c r="C72"/>
  <c r="E71"/>
  <c r="D70"/>
  <c r="D45" s="1"/>
  <c r="C70"/>
  <c r="E69"/>
  <c r="E68"/>
  <c r="E67"/>
  <c r="E66"/>
  <c r="E62"/>
  <c r="C60"/>
  <c r="E59"/>
  <c r="E58"/>
  <c r="E57"/>
  <c r="C56"/>
  <c r="E55"/>
  <c r="E52"/>
  <c r="E50"/>
  <c r="E49"/>
  <c r="E48"/>
  <c r="E44"/>
  <c r="E43"/>
  <c r="E42"/>
  <c r="E41"/>
  <c r="E40"/>
  <c r="E39"/>
  <c r="E37"/>
  <c r="E36"/>
  <c r="C35"/>
  <c r="E28"/>
  <c r="E27"/>
  <c r="E25"/>
  <c r="E20"/>
  <c r="E19"/>
  <c r="E18"/>
  <c r="E17"/>
  <c r="E16"/>
  <c r="E13"/>
  <c r="E12"/>
  <c r="E11"/>
  <c r="E10"/>
  <c r="E35" l="1"/>
  <c r="C34"/>
  <c r="D34"/>
  <c r="C95"/>
  <c r="E70"/>
  <c r="E9"/>
  <c r="E90"/>
  <c r="C45"/>
  <c r="E93"/>
  <c r="E85"/>
  <c r="E81"/>
  <c r="E78"/>
  <c r="E72"/>
  <c r="E65"/>
  <c r="E60"/>
  <c r="E56"/>
  <c r="E46"/>
  <c r="E24"/>
  <c r="E34" l="1"/>
  <c r="E45"/>
  <c r="E23"/>
  <c r="E8" l="1"/>
  <c r="D91" i="2" l="1"/>
  <c r="C91"/>
  <c r="E90"/>
  <c r="E89"/>
  <c r="D88"/>
  <c r="C88"/>
  <c r="E86"/>
  <c r="E85"/>
  <c r="E84"/>
  <c r="E83"/>
  <c r="E82"/>
  <c r="E81"/>
  <c r="E80"/>
  <c r="E79"/>
  <c r="H78"/>
  <c r="G78"/>
  <c r="D78"/>
  <c r="C78"/>
  <c r="E77"/>
  <c r="D76"/>
  <c r="C76"/>
  <c r="E75"/>
  <c r="E73"/>
  <c r="D72"/>
  <c r="C72"/>
  <c r="E71"/>
  <c r="E70"/>
  <c r="E69"/>
  <c r="D68"/>
  <c r="C68"/>
  <c r="E67"/>
  <c r="E66"/>
  <c r="D65"/>
  <c r="C65"/>
  <c r="E64"/>
  <c r="E63"/>
  <c r="E62"/>
  <c r="E61"/>
  <c r="E60"/>
  <c r="D59"/>
  <c r="C59"/>
  <c r="D57"/>
  <c r="C57"/>
  <c r="E56"/>
  <c r="E55"/>
  <c r="E54"/>
  <c r="E53"/>
  <c r="D52"/>
  <c r="C52"/>
  <c r="E51"/>
  <c r="E50"/>
  <c r="E49"/>
  <c r="E48"/>
  <c r="D47"/>
  <c r="C47"/>
  <c r="E46"/>
  <c r="E45"/>
  <c r="E44"/>
  <c r="D43"/>
  <c r="C43"/>
  <c r="E42"/>
  <c r="E41"/>
  <c r="E39"/>
  <c r="E37"/>
  <c r="E36"/>
  <c r="D34"/>
  <c r="C34"/>
  <c r="E27"/>
  <c r="E26"/>
  <c r="E25"/>
  <c r="D24"/>
  <c r="H24" s="1"/>
  <c r="C24"/>
  <c r="G24" s="1"/>
  <c r="D23"/>
  <c r="H23" s="1"/>
  <c r="E21"/>
  <c r="E20"/>
  <c r="E19"/>
  <c r="E18"/>
  <c r="E17"/>
  <c r="E16"/>
  <c r="E14"/>
  <c r="E13"/>
  <c r="E12"/>
  <c r="E11"/>
  <c r="E10"/>
  <c r="D9"/>
  <c r="H8" s="1"/>
  <c r="C9"/>
  <c r="G8" s="1"/>
  <c r="D8" l="1"/>
  <c r="I92" s="1"/>
  <c r="C23"/>
  <c r="G23" s="1"/>
  <c r="D32"/>
  <c r="I93" s="1"/>
  <c r="C32"/>
  <c r="H93" s="1"/>
  <c r="E9"/>
  <c r="E34"/>
  <c r="E43"/>
  <c r="E47"/>
  <c r="E52"/>
  <c r="E59"/>
  <c r="E65"/>
  <c r="E68"/>
  <c r="E72"/>
  <c r="E76"/>
  <c r="E78"/>
  <c r="E24"/>
  <c r="I96" l="1"/>
  <c r="D96" s="1"/>
  <c r="D87" s="1"/>
  <c r="H7"/>
  <c r="H32"/>
  <c r="H79" s="1"/>
  <c r="E23"/>
  <c r="I87"/>
  <c r="C8"/>
  <c r="E8" s="1"/>
  <c r="E32"/>
  <c r="G32"/>
  <c r="G79" s="1"/>
  <c r="I85"/>
  <c r="H34" l="1"/>
  <c r="I97"/>
  <c r="H92"/>
  <c r="H96" s="1"/>
  <c r="C96" s="1"/>
  <c r="H97" s="1"/>
  <c r="G7"/>
  <c r="H87"/>
  <c r="G34"/>
  <c r="J89"/>
  <c r="I89"/>
  <c r="C87" l="1"/>
  <c r="H89" s="1"/>
  <c r="H90" s="1"/>
  <c r="I90"/>
  <c r="I102"/>
  <c r="H102" l="1"/>
</calcChain>
</file>

<file path=xl/comments1.xml><?xml version="1.0" encoding="utf-8"?>
<comments xmlns="http://schemas.openxmlformats.org/spreadsheetml/2006/main">
  <authors>
    <author>Набиуллина</author>
    <author>Беломестнова Анна Юрьевна</author>
  </authors>
  <commentList>
    <comment ref="D25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хвост0,52</t>
        </r>
      </text>
    </comment>
    <comment ref="C26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 0,4571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уменьшила хвост до 0,673</t>
        </r>
      </text>
    </comment>
    <comment ref="D27" authorId="1">
      <text>
        <r>
          <rPr>
            <b/>
            <sz val="9"/>
            <color indexed="81"/>
            <rFont val="Tahoma"/>
            <family val="2"/>
            <charset val="204"/>
          </rPr>
          <t>СРЕДСТВА В ПУТИ 2020,0
Набиуллина: было округлено, исправила</t>
        </r>
      </text>
    </comment>
    <comment ref="A62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новое с этого года</t>
        </r>
      </text>
    </comment>
  </commentList>
</comments>
</file>

<file path=xl/sharedStrings.xml><?xml version="1.0" encoding="utf-8"?>
<sst xmlns="http://schemas.openxmlformats.org/spreadsheetml/2006/main" count="486" uniqueCount="203">
  <si>
    <t>тыс. руб.</t>
  </si>
  <si>
    <t xml:space="preserve">НАИМЕНОВАНИЕ ПОКАЗАТЕЛЯ </t>
  </si>
  <si>
    <t>КБК</t>
  </si>
  <si>
    <t xml:space="preserve">Исполнено на отчётную дату 
</t>
  </si>
  <si>
    <t xml:space="preserve">Исполнено в %        к плану </t>
  </si>
  <si>
    <t>1.ДОХОДЫ, всего, в том числе:</t>
  </si>
  <si>
    <t>НАЛОГОВЫЕ И НЕНАЛОГОВЫЕ ДОХОДЫ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</si>
  <si>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</si>
  <si>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</si>
  <si>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</si>
  <si>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</si>
  <si>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</si>
  <si>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</si>
  <si>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</si>
  <si>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</si>
  <si>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</si>
  <si>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</si>
  <si>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 xml:space="preserve">Прочие неналоговые доходы </t>
  </si>
  <si>
    <t xml:space="preserve">БЕЗВОЗМЕЗДНЫЕ ПОСТУПЛЕНИЯ </t>
  </si>
  <si>
    <t>БЕЗВОЗМЕЗДНЫЕ ПОСТУПЛЕНИЯ ОТ ДРУГИХ БЮДЖЕТОВ БЮДЖЕТНОЙ СИСТЕМЫ РОССИЙСКОЙ ФЕДЕРАЦИИ</t>
  </si>
  <si>
    <t>Дотации</t>
  </si>
  <si>
    <t>Субсидии</t>
  </si>
  <si>
    <t>Субвенции</t>
  </si>
  <si>
    <t>Иные межбюджетные трансферты</t>
  </si>
  <si>
    <t>Доходы бюджетов бюджетной системы РФ от возврата бюджетами бюджетной системы РФ и организациями рстатков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</si>
  <si>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</si>
  <si>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2. РАСХОДЫ, всего:</t>
  </si>
  <si>
    <t>2.1. в том числе по разделам, подразделам:</t>
  </si>
  <si>
    <t>Общегосударственные вопросы</t>
  </si>
  <si>
    <t>0100</t>
  </si>
  <si>
    <t>Функционирование высшего должностного лица муниципального образования</t>
  </si>
  <si>
    <t>0102</t>
  </si>
  <si>
    <t>Функционирование представительных органов  муниципальных образований</t>
  </si>
  <si>
    <t>0103</t>
  </si>
  <si>
    <t>Функционирование исполнительных органов местных администраций</t>
  </si>
  <si>
    <t>0104</t>
  </si>
  <si>
    <t>Обеспечение деятельности финансовых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</si>
  <si>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</si>
  <si>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</si>
  <si>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</si>
  <si>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 (нераспределенные средства)</t>
  </si>
  <si>
    <t>0111</t>
  </si>
  <si>
    <t>Другие общегосударственные вопросы</t>
  </si>
  <si>
    <t>0113</t>
  </si>
  <si>
    <t xml:space="preserve">Национальная безопасность и правоохранительная деятельность 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</si>
  <si>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</si>
  <si>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</si>
  <si>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</si>
  <si>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</si>
  <si>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</si>
  <si>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 xml:space="preserve">Другие вопросы в области национальной безопасности и правоохранительной деятельности </t>
  </si>
  <si>
    <t>0314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</si>
  <si>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</si>
  <si>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</si>
  <si>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</si>
  <si>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</si>
  <si>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</si>
  <si>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</si>
  <si>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</si>
  <si>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</si>
  <si>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</si>
  <si>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</si>
  <si>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</si>
  <si>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</si>
  <si>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</si>
  <si>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</si>
  <si>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</si>
  <si>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</si>
  <si>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</si>
  <si>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</si>
  <si>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</si>
  <si>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</si>
  <si>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</si>
  <si>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</si>
  <si>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</si>
  <si>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</si>
  <si>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</si>
  <si>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</si>
  <si>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</si>
  <si>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</si>
  <si>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</si>
  <si>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</si>
  <si>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</si>
  <si>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</si>
  <si>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</si>
  <si>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</si>
  <si>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 xml:space="preserve">Другие вопросы в области культуры, кинематографии 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</si>
  <si>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</si>
  <si>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</si>
  <si>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</si>
  <si>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</si>
  <si>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</si>
  <si>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</si>
  <si>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</si>
  <si>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</si>
  <si>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</si>
  <si>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Физическая культура и спорт</t>
  </si>
  <si>
    <t>1100</t>
  </si>
  <si>
    <t>Физическая культура</t>
  </si>
  <si>
    <t>1101</t>
  </si>
  <si>
    <t>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</si>
  <si>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</si>
  <si>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</si>
  <si>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</si>
  <si>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</si>
  <si>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</si>
  <si>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2.2. в том числе по ГРБС:</t>
  </si>
  <si>
    <t>Контрольно-счетная палата муниципального образования городского округа "Усинск"</t>
  </si>
  <si>
    <t>Совет муниципального образования городского округа "Усинск"</t>
  </si>
  <si>
    <t>921</t>
  </si>
  <si>
    <t>Администрация МО ГО "Усинск"</t>
  </si>
  <si>
    <t>923</t>
  </si>
  <si>
    <t>Управление культуры и национальной политики администрации муниципального образования городского округа "Усинск"</t>
  </si>
  <si>
    <t>956</t>
  </si>
  <si>
    <t xml:space="preserve">Комитет по управлению муниципального образования городского округа "Усинск" </t>
  </si>
  <si>
    <t>963</t>
  </si>
  <si>
    <t>Управление физической культуры, спорта и молодежной политики администрации муниципального образования городского округа "Усинск"</t>
  </si>
  <si>
    <t>964</t>
  </si>
  <si>
    <t>Управление образования администрации муниципального образования городского округа "Усинск"</t>
  </si>
  <si>
    <t>975</t>
  </si>
  <si>
    <t>Финуправление АМО "Усинск"</t>
  </si>
  <si>
    <t>992</t>
  </si>
  <si>
    <t>3. ИСТОЧНИКИ ВНУТРЕННЕГО ФИНАНСИРОВАНИЯ ДЕФИЦИТА БЮДЖЕТА</t>
  </si>
  <si>
    <t>01000000</t>
  </si>
  <si>
    <t>Х</t>
  </si>
  <si>
    <t>Кредиты кредитных организаций в валюте Российской Федерации</t>
  </si>
  <si>
    <t>01020000</t>
  </si>
  <si>
    <t xml:space="preserve">Получение кредитов от  кредитных организаций в валюте Российской Федерации </t>
  </si>
  <si>
    <t xml:space="preserve">Погашение кредитов, предоставленных кредитными организациями в валюте Российской Федерации </t>
  </si>
  <si>
    <t>Бюджетные кредиты от других бюджетов бюджетной системы Российской Федерации</t>
  </si>
  <si>
    <t>01030000</t>
  </si>
  <si>
    <t xml:space="preserve">Получение бюджетных кредитов от других бюджетов бюджетной системы Российской Федерации в валюте Российской Федерации </t>
  </si>
  <si>
    <t xml:space="preserve">Погашение бюджетных кредитов, полученных от других бюджетов бюджетной системы Российской Федерации в валюте Российской Федерации </t>
  </si>
  <si>
    <t>Иные источники внутреннего финансирования дефицитов бюджета</t>
  </si>
  <si>
    <t>01060000</t>
  </si>
  <si>
    <t>Изменение остатков средств на счетах по учету средств бюджета</t>
  </si>
  <si>
    <t>01050000</t>
  </si>
  <si>
    <t>Охрана окружающей среды</t>
  </si>
  <si>
    <t>Сбор, удаление отходов и очистка сточных вод</t>
  </si>
  <si>
    <t>0600</t>
  </si>
  <si>
    <t>0602</t>
  </si>
  <si>
    <t>Налоги на товары (работы, услуги), реализуемые на территории Российской Федерации</t>
  </si>
  <si>
    <t>1102</t>
  </si>
  <si>
    <t>Массовый спорт</t>
  </si>
  <si>
    <t>Судебная система</t>
  </si>
  <si>
    <t>0105</t>
  </si>
  <si>
    <t>Прочие безвозмездные поступления</t>
  </si>
  <si>
    <t>по ГРБС:</t>
  </si>
  <si>
    <t>И.Р.Набиуллина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</si>
  <si>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</si>
  <si>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С.А.Хаматдинова</t>
  </si>
  <si>
    <t>0703</t>
  </si>
  <si>
    <t>Дополнительное образование детей</t>
  </si>
  <si>
    <t xml:space="preserve">План на 2017 год </t>
  </si>
  <si>
    <t>-</t>
  </si>
  <si>
    <t>Информация об исполнении бюджета                                                                                                                                             муниципального образования городского округа "Усинск" на 01.05.2017 года</t>
  </si>
  <si>
    <t>Руководитель Финуправления АМО "Усинск"</t>
  </si>
  <si>
    <t>А.Э.Чапцева</t>
  </si>
  <si>
    <t>2.2. в том числе по разделам, подразделам:</t>
  </si>
  <si>
    <t>2.1. в том числе по ГРБС:</t>
  </si>
  <si>
    <t>Средства массовой информации</t>
  </si>
  <si>
    <t>1200</t>
  </si>
  <si>
    <t>1202</t>
  </si>
  <si>
    <t>Периодическая печать и издательства</t>
  </si>
  <si>
    <t>Исполнено в %  к плану</t>
  </si>
  <si>
    <t>Функционирование высшего должностного лица субъекта Российской Федерации и муниципального образования</t>
  </si>
  <si>
    <t>929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</si>
  <si>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</si>
  <si>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в том числе Гранты</t>
  </si>
  <si>
    <t>Увеличение+/снижение -</t>
  </si>
  <si>
    <t>Телевидение и радиовещание</t>
  </si>
  <si>
    <t>1201</t>
  </si>
  <si>
    <t>Исполнено по состоянию на 31.12.2019</t>
  </si>
  <si>
    <t>Исполнено по состоянию на 31.12.2020</t>
  </si>
  <si>
    <t>Информация об исполнении бюджета муниципального образования городского округа "Усинск" на 01.02.2021 года</t>
  </si>
  <si>
    <t>Привлечение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</si>
  <si>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</si>
  <si>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Бюджетные кредиты из других бюджетов бюджетной системы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</si>
  <si>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</si>
  <si>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</si>
  <si>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</si>
  <si>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</si>
  <si>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</si>
  <si>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</si>
  <si>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</si>
  <si>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</si>
  <si>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 xml:space="preserve">План на 2024 год </t>
  </si>
  <si>
    <t>Управление образования администрации муниципального  округа "Усинск" Республики Коми</t>
  </si>
  <si>
    <t>Управление физической культуры и спорта  администрации муниципального округа "Усинск" Республики Коми</t>
  </si>
  <si>
    <t>Комитет по управлению муниципальным имуществом администрации муниципального округа "Усинск" Республики Коми</t>
  </si>
  <si>
    <t>Администрация муниципального округа "Усинск" Республики Коми</t>
  </si>
  <si>
    <t>Управление культуры и национальной политики администрации муниципального округа "Усинск" Республики Коми</t>
  </si>
  <si>
    <t>Финуправление администрации муниципального округа "Усинск" Республики Коми</t>
  </si>
  <si>
    <t>Совет муниципального округа "Усинск" Республики Коми</t>
  </si>
  <si>
    <t>Контрольно-счетная палата муниципального округа "Усинск" Республики Коми</t>
  </si>
  <si>
    <t>Управление жилищно-коммунального хозяйства администрации муниципального округа "Усинск" Республики Коми</t>
  </si>
  <si>
    <t>1103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</si>
  <si>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</si>
  <si>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Резервные фонды</t>
  </si>
  <si>
    <t>Другие вопросы в области национальной безопасности и правоохранительной деятельности</t>
  </si>
  <si>
    <t>Молодежная политика</t>
  </si>
  <si>
    <t>Спорт высших достижений</t>
  </si>
  <si>
    <t>Информация об исполнении бюджета муниципального округа "Усинск" Республики Коми на 01.07.2024 года</t>
  </si>
</sst>
</file>

<file path=xl/styles.xml><?xml version="1.0" encoding="utf-8"?>
<styleSheet xmlns="http://schemas.openxmlformats.org/spreadsheetml/2006/main">
  <numFmts count="17">
    <numFmt numFmtId="164" formatCode="_-* #,##0_р_._-;\-* #,##0_р_._-;_-* &quot;-&quot;_р_._-;_-@_-"/>
    <numFmt numFmtId="165" formatCode="_-* #,##0.00_р_._-;\-* #,##0.00_р_._-;_-* &quot;-&quot;??_р_._-;_-@_-"/>
    <numFmt numFmtId="166" formatCode="0000"/>
    <numFmt numFmtId="167" formatCode="#,##0.0"/>
    <numFmt numFmtId="168" formatCode="#,##0.00000"/>
    <numFmt numFmtId="169" formatCode="#,##0.0;[Red]#,##0.0"/>
    <numFmt numFmtId="170" formatCode="#,##0.000000"/>
    <numFmt numFmtId="171" formatCode="#,##0.000"/>
    <numFmt numFmtId="172" formatCode="#,##0.0000000"/>
    <numFmt numFmtId="173" formatCode="#,##0.00000000"/>
    <numFmt numFmtId="174" formatCode="0.00000"/>
    <numFmt numFmtId="175" formatCode="#,##0.0000"/>
    <numFmt numFmtId="176" formatCode="#,##0.00000000000"/>
    <numFmt numFmtId="177" formatCode="#,##0.0000000000000"/>
    <numFmt numFmtId="178" formatCode="#,##0.000000000"/>
    <numFmt numFmtId="179" formatCode="0.0"/>
    <numFmt numFmtId="180" formatCode="#,##0.00_ ;[Red]\-#,##0.00\ "/>
  </numFmts>
  <fonts count="36">
    <font>
      <sz val="10"/>
      <name val="Times New Roman"/>
      <charset val="204"/>
    </font>
    <font>
      <sz val="12"/>
      <name val="Times New Roman"/>
      <family val="1"/>
    </font>
    <font>
      <b/>
      <sz val="11"/>
      <name val="Times New Roman Cyr"/>
      <charset val="204"/>
    </font>
    <font>
      <b/>
      <sz val="12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charset val="204"/>
    </font>
    <font>
      <i/>
      <sz val="11"/>
      <name val="Times New Roman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.5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i/>
      <sz val="12"/>
      <name val="Times New Roman Cyr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</font>
    <font>
      <b/>
      <sz val="8"/>
      <name val="Arial Narrow"/>
      <family val="2"/>
      <charset val="204"/>
    </font>
    <font>
      <sz val="12"/>
      <color theme="1"/>
      <name val="Times New Roman Cyr"/>
      <family val="1"/>
      <charset val="204"/>
    </font>
    <font>
      <b/>
      <u/>
      <sz val="12"/>
      <name val="Times New Roman"/>
      <family val="1"/>
      <charset val="204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0"/>
      <color rgb="FF00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</borders>
  <cellStyleXfs count="12">
    <xf numFmtId="0" fontId="0" fillId="0" borderId="0"/>
    <xf numFmtId="0" fontId="32" fillId="0" borderId="0"/>
    <xf numFmtId="4" fontId="33" fillId="0" borderId="6">
      <alignment horizontal="right" vertical="top" shrinkToFit="1"/>
    </xf>
    <xf numFmtId="4" fontId="33" fillId="0" borderId="7">
      <alignment horizontal="right" vertical="top" shrinkToFit="1"/>
    </xf>
    <xf numFmtId="49" fontId="34" fillId="0" borderId="8">
      <alignment horizontal="center" vertical="top" shrinkToFit="1"/>
    </xf>
    <xf numFmtId="49" fontId="35" fillId="0" borderId="9">
      <alignment horizontal="center" vertical="center" wrapText="1"/>
    </xf>
    <xf numFmtId="0" fontId="33" fillId="0" borderId="0">
      <alignment horizontal="right" vertical="top" wrapText="1"/>
    </xf>
    <xf numFmtId="0" fontId="32" fillId="0" borderId="0"/>
    <xf numFmtId="0" fontId="32" fillId="0" borderId="0"/>
    <xf numFmtId="0" fontId="33" fillId="0" borderId="0"/>
    <xf numFmtId="0" fontId="33" fillId="0" borderId="0"/>
    <xf numFmtId="0" fontId="32" fillId="0" borderId="0"/>
  </cellStyleXfs>
  <cellXfs count="250">
    <xf numFmtId="0" fontId="0" fillId="0" borderId="0" xfId="0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168" fontId="1" fillId="0" borderId="0" xfId="0" applyNumberFormat="1" applyFont="1" applyFill="1" applyAlignment="1">
      <alignment vertical="top"/>
    </xf>
    <xf numFmtId="167" fontId="1" fillId="0" borderId="0" xfId="0" applyNumberFormat="1" applyFont="1" applyFill="1" applyBorder="1" applyAlignment="1">
      <alignment vertical="top"/>
    </xf>
    <xf numFmtId="167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167" fontId="9" fillId="0" borderId="0" xfId="0" applyNumberFormat="1" applyFont="1" applyFill="1" applyBorder="1" applyAlignment="1" applyProtection="1">
      <alignment horizontal="center" vertical="top"/>
    </xf>
    <xf numFmtId="0" fontId="12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Alignment="1">
      <alignment vertical="top"/>
    </xf>
    <xf numFmtId="170" fontId="1" fillId="0" borderId="0" xfId="0" applyNumberFormat="1" applyFont="1" applyFill="1" applyAlignment="1">
      <alignment vertical="top"/>
    </xf>
    <xf numFmtId="172" fontId="1" fillId="0" borderId="0" xfId="0" applyNumberFormat="1" applyFont="1" applyFill="1" applyAlignment="1">
      <alignment vertical="top"/>
    </xf>
    <xf numFmtId="168" fontId="1" fillId="0" borderId="0" xfId="0" applyNumberFormat="1" applyFont="1" applyFill="1" applyAlignment="1">
      <alignment vertical="center"/>
    </xf>
    <xf numFmtId="167" fontId="2" fillId="0" borderId="0" xfId="0" applyNumberFormat="1" applyFont="1" applyFill="1" applyBorder="1" applyAlignment="1" applyProtection="1">
      <alignment horizontal="center" vertical="center"/>
    </xf>
    <xf numFmtId="172" fontId="1" fillId="0" borderId="0" xfId="0" applyNumberFormat="1" applyFont="1" applyFill="1" applyBorder="1" applyAlignment="1">
      <alignment vertical="top"/>
    </xf>
    <xf numFmtId="167" fontId="9" fillId="0" borderId="0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173" fontId="1" fillId="0" borderId="0" xfId="0" applyNumberFormat="1" applyFont="1" applyFill="1" applyBorder="1" applyAlignment="1">
      <alignment vertical="top"/>
    </xf>
    <xf numFmtId="167" fontId="4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171" fontId="9" fillId="0" borderId="0" xfId="0" applyNumberFormat="1" applyFont="1" applyFill="1" applyBorder="1" applyAlignment="1" applyProtection="1">
      <alignment horizontal="center" vertical="center"/>
    </xf>
    <xf numFmtId="167" fontId="2" fillId="2" borderId="0" xfId="0" applyNumberFormat="1" applyFont="1" applyFill="1" applyBorder="1" applyAlignment="1" applyProtection="1">
      <alignment horizontal="center" vertical="center" wrapText="1"/>
    </xf>
    <xf numFmtId="167" fontId="8" fillId="0" borderId="0" xfId="0" applyNumberFormat="1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 applyProtection="1">
      <alignment horizontal="center" vertical="center"/>
    </xf>
    <xf numFmtId="170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top"/>
    </xf>
    <xf numFmtId="167" fontId="8" fillId="0" borderId="0" xfId="0" applyNumberFormat="1" applyFont="1" applyFill="1" applyBorder="1" applyAlignment="1">
      <alignment horizontal="center" vertical="center"/>
    </xf>
    <xf numFmtId="170" fontId="1" fillId="0" borderId="0" xfId="0" applyNumberFormat="1" applyFont="1" applyFill="1" applyBorder="1" applyAlignment="1">
      <alignment vertical="top"/>
    </xf>
    <xf numFmtId="3" fontId="1" fillId="0" borderId="0" xfId="0" applyNumberFormat="1" applyFont="1" applyFill="1" applyBorder="1" applyAlignment="1">
      <alignment vertical="top"/>
    </xf>
    <xf numFmtId="166" fontId="1" fillId="0" borderId="0" xfId="0" applyNumberFormat="1" applyFont="1" applyFill="1" applyAlignment="1">
      <alignment vertical="top"/>
    </xf>
    <xf numFmtId="167" fontId="2" fillId="0" borderId="2" xfId="0" applyNumberFormat="1" applyFont="1" applyFill="1" applyBorder="1" applyAlignment="1" applyProtection="1">
      <alignment horizontal="center" vertical="center"/>
    </xf>
    <xf numFmtId="167" fontId="4" fillId="0" borderId="2" xfId="0" applyNumberFormat="1" applyFont="1" applyFill="1" applyBorder="1" applyAlignment="1" applyProtection="1">
      <alignment horizontal="center" vertical="center"/>
    </xf>
    <xf numFmtId="167" fontId="9" fillId="0" borderId="2" xfId="0" applyNumberFormat="1" applyFont="1" applyFill="1" applyBorder="1" applyAlignment="1" applyProtection="1">
      <alignment horizontal="center" vertical="center"/>
    </xf>
    <xf numFmtId="167" fontId="5" fillId="0" borderId="2" xfId="0" applyNumberFormat="1" applyFont="1" applyFill="1" applyBorder="1" applyAlignment="1" applyProtection="1">
      <alignment horizontal="center" vertical="center"/>
    </xf>
    <xf numFmtId="167" fontId="7" fillId="0" borderId="2" xfId="0" applyNumberFormat="1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/>
    </xf>
    <xf numFmtId="173" fontId="16" fillId="0" borderId="0" xfId="0" applyNumberFormat="1" applyFont="1" applyFill="1" applyBorder="1" applyAlignment="1">
      <alignment horizontal="center" vertical="center"/>
    </xf>
    <xf numFmtId="170" fontId="12" fillId="0" borderId="0" xfId="0" applyNumberFormat="1" applyFont="1" applyFill="1" applyAlignment="1">
      <alignment vertical="top"/>
    </xf>
    <xf numFmtId="0" fontId="1" fillId="3" borderId="0" xfId="0" applyFont="1" applyFill="1" applyAlignment="1">
      <alignment vertical="top"/>
    </xf>
    <xf numFmtId="173" fontId="9" fillId="0" borderId="0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8" fillId="0" borderId="3" xfId="0" applyFont="1" applyFill="1" applyBorder="1" applyAlignment="1">
      <alignment horizontal="left" wrapText="1" shrinkToFit="1"/>
    </xf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 wrapText="1"/>
    </xf>
    <xf numFmtId="0" fontId="5" fillId="0" borderId="3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/>
    </xf>
    <xf numFmtId="49" fontId="4" fillId="0" borderId="2" xfId="0" applyNumberFormat="1" applyFont="1" applyFill="1" applyBorder="1" applyAlignment="1" applyProtection="1">
      <alignment horizontal="center" vertical="top"/>
    </xf>
    <xf numFmtId="49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left" vertical="top"/>
    </xf>
    <xf numFmtId="0" fontId="9" fillId="0" borderId="3" xfId="0" applyNumberFormat="1" applyFont="1" applyFill="1" applyBorder="1" applyAlignment="1" applyProtection="1">
      <alignment horizontal="left" vertical="top" wrapText="1"/>
    </xf>
    <xf numFmtId="49" fontId="2" fillId="0" borderId="2" xfId="0" applyNumberFormat="1" applyFont="1" applyFill="1" applyBorder="1" applyAlignment="1" applyProtection="1">
      <alignment horizontal="center" vertical="top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 wrapText="1"/>
    </xf>
    <xf numFmtId="49" fontId="8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top" wrapText="1"/>
    </xf>
    <xf numFmtId="0" fontId="8" fillId="0" borderId="3" xfId="0" applyFont="1" applyFill="1" applyBorder="1" applyAlignment="1">
      <alignment vertical="top" wrapText="1" shrinkToFit="1"/>
    </xf>
    <xf numFmtId="0" fontId="4" fillId="0" borderId="3" xfId="0" applyNumberFormat="1" applyFont="1" applyFill="1" applyBorder="1" applyAlignment="1" applyProtection="1">
      <alignment horizontal="left" vertical="top"/>
    </xf>
    <xf numFmtId="0" fontId="7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171" fontId="12" fillId="0" borderId="0" xfId="0" applyNumberFormat="1" applyFont="1" applyFill="1" applyAlignment="1">
      <alignment vertical="top"/>
    </xf>
    <xf numFmtId="169" fontId="8" fillId="0" borderId="0" xfId="0" applyNumberFormat="1" applyFont="1" applyFill="1" applyBorder="1" applyAlignment="1">
      <alignment horizontal="center" vertical="center" wrapText="1"/>
    </xf>
    <xf numFmtId="165" fontId="12" fillId="3" borderId="0" xfId="0" applyNumberFormat="1" applyFont="1" applyFill="1" applyAlignment="1">
      <alignment vertical="top"/>
    </xf>
    <xf numFmtId="167" fontId="1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 vertical="center"/>
    </xf>
    <xf numFmtId="167" fontId="5" fillId="0" borderId="1" xfId="0" applyNumberFormat="1" applyFont="1" applyFill="1" applyBorder="1" applyAlignment="1" applyProtection="1">
      <alignment horizontal="right" vertical="center" wrapText="1"/>
    </xf>
    <xf numFmtId="167" fontId="1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167" fontId="1" fillId="2" borderId="0" xfId="0" applyNumberFormat="1" applyFont="1" applyFill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 wrapText="1"/>
    </xf>
    <xf numFmtId="167" fontId="15" fillId="0" borderId="0" xfId="0" applyNumberFormat="1" applyFont="1" applyFill="1" applyBorder="1" applyAlignment="1">
      <alignment horizontal="center" vertical="center"/>
    </xf>
    <xf numFmtId="172" fontId="13" fillId="0" borderId="0" xfId="0" applyNumberFormat="1" applyFont="1" applyFill="1" applyAlignment="1">
      <alignment vertical="top"/>
    </xf>
    <xf numFmtId="0" fontId="2" fillId="0" borderId="3" xfId="0" applyNumberFormat="1" applyFont="1" applyFill="1" applyBorder="1" applyAlignment="1" applyProtection="1">
      <alignment horizontal="left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3" fontId="6" fillId="0" borderId="2" xfId="0" applyNumberFormat="1" applyFont="1" applyFill="1" applyBorder="1" applyAlignment="1" applyProtection="1">
      <alignment horizontal="center" vertical="center"/>
    </xf>
    <xf numFmtId="167" fontId="6" fillId="0" borderId="2" xfId="0" applyNumberFormat="1" applyFont="1" applyFill="1" applyBorder="1" applyAlignment="1" applyProtection="1">
      <alignment horizontal="center" vertical="center"/>
    </xf>
    <xf numFmtId="0" fontId="5" fillId="4" borderId="3" xfId="0" applyNumberFormat="1" applyFont="1" applyFill="1" applyBorder="1" applyAlignment="1" applyProtection="1">
      <alignment horizontal="left" vertical="top" wrapText="1"/>
    </xf>
    <xf numFmtId="49" fontId="5" fillId="4" borderId="2" xfId="0" applyNumberFormat="1" applyFont="1" applyFill="1" applyBorder="1" applyAlignment="1" applyProtection="1">
      <alignment horizontal="center" vertical="top"/>
    </xf>
    <xf numFmtId="49" fontId="5" fillId="5" borderId="3" xfId="0" applyNumberFormat="1" applyFont="1" applyFill="1" applyBorder="1" applyAlignment="1" applyProtection="1">
      <alignment horizontal="center" vertical="top"/>
    </xf>
    <xf numFmtId="167" fontId="5" fillId="5" borderId="2" xfId="0" applyNumberFormat="1" applyFont="1" applyFill="1" applyBorder="1" applyAlignment="1" applyProtection="1">
      <alignment horizontal="center" vertical="center"/>
    </xf>
    <xf numFmtId="49" fontId="9" fillId="5" borderId="2" xfId="0" applyNumberFormat="1" applyFont="1" applyFill="1" applyBorder="1" applyAlignment="1" applyProtection="1">
      <alignment horizontal="center" vertical="center"/>
    </xf>
    <xf numFmtId="167" fontId="9" fillId="5" borderId="2" xfId="0" applyNumberFormat="1" applyFont="1" applyFill="1" applyBorder="1" applyAlignment="1" applyProtection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</xf>
    <xf numFmtId="173" fontId="12" fillId="0" borderId="0" xfId="0" applyNumberFormat="1" applyFont="1" applyFill="1" applyAlignment="1">
      <alignment vertical="top"/>
    </xf>
    <xf numFmtId="0" fontId="4" fillId="3" borderId="3" xfId="0" applyNumberFormat="1" applyFont="1" applyFill="1" applyBorder="1" applyAlignment="1" applyProtection="1">
      <alignment horizontal="left" vertical="top" wrapText="1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167" fontId="2" fillId="3" borderId="2" xfId="0" applyNumberFormat="1" applyFont="1" applyFill="1" applyBorder="1" applyAlignment="1" applyProtection="1">
      <alignment horizontal="center" vertical="center"/>
    </xf>
    <xf numFmtId="167" fontId="4" fillId="3" borderId="2" xfId="0" applyNumberFormat="1" applyFont="1" applyFill="1" applyBorder="1" applyAlignment="1" applyProtection="1">
      <alignment horizontal="center" vertical="center"/>
    </xf>
    <xf numFmtId="172" fontId="1" fillId="3" borderId="0" xfId="0" applyNumberFormat="1" applyFont="1" applyFill="1" applyBorder="1" applyAlignment="1">
      <alignment vertical="top"/>
    </xf>
    <xf numFmtId="168" fontId="1" fillId="3" borderId="0" xfId="0" applyNumberFormat="1" applyFont="1" applyFill="1" applyBorder="1" applyAlignment="1">
      <alignment vertical="top"/>
    </xf>
    <xf numFmtId="174" fontId="1" fillId="3" borderId="0" xfId="0" applyNumberFormat="1" applyFont="1" applyFill="1" applyAlignment="1">
      <alignment vertical="top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0" fontId="11" fillId="3" borderId="2" xfId="0" applyFont="1" applyFill="1" applyBorder="1" applyAlignment="1">
      <alignment horizontal="center" vertical="center"/>
    </xf>
    <xf numFmtId="167" fontId="2" fillId="3" borderId="2" xfId="0" applyNumberFormat="1" applyFont="1" applyFill="1" applyBorder="1" applyAlignment="1" applyProtection="1">
      <alignment horizontal="center" vertical="center" wrapText="1"/>
    </xf>
    <xf numFmtId="167" fontId="1" fillId="3" borderId="0" xfId="0" applyNumberFormat="1" applyFont="1" applyFill="1" applyAlignment="1">
      <alignment vertical="top"/>
    </xf>
    <xf numFmtId="170" fontId="2" fillId="3" borderId="0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2" fillId="6" borderId="3" xfId="0" applyNumberFormat="1" applyFont="1" applyFill="1" applyBorder="1" applyAlignment="1" applyProtection="1">
      <alignment horizontal="left" vertical="top" wrapText="1"/>
    </xf>
    <xf numFmtId="0" fontId="7" fillId="6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vertical="top" wrapText="1"/>
    </xf>
    <xf numFmtId="167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0" fontId="1" fillId="7" borderId="0" xfId="0" applyNumberFormat="1" applyFont="1" applyFill="1" applyAlignment="1">
      <alignment vertical="top"/>
    </xf>
    <xf numFmtId="167" fontId="9" fillId="8" borderId="2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>
      <alignment vertical="top"/>
    </xf>
    <xf numFmtId="177" fontId="1" fillId="3" borderId="0" xfId="0" applyNumberFormat="1" applyFont="1" applyFill="1" applyBorder="1" applyAlignment="1">
      <alignment vertical="top"/>
    </xf>
    <xf numFmtId="175" fontId="1" fillId="0" borderId="0" xfId="0" applyNumberFormat="1" applyFont="1" applyFill="1" applyAlignment="1">
      <alignment vertical="top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178" fontId="8" fillId="0" borderId="0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/>
    <xf numFmtId="0" fontId="20" fillId="0" borderId="1" xfId="0" applyNumberFormat="1" applyFont="1" applyFill="1" applyBorder="1" applyAlignment="1" applyProtection="1">
      <alignment horizontal="center"/>
    </xf>
    <xf numFmtId="167" fontId="21" fillId="0" borderId="1" xfId="0" applyNumberFormat="1" applyFont="1" applyFill="1" applyBorder="1" applyAlignment="1" applyProtection="1">
      <alignment horizontal="right" vertical="center" wrapText="1"/>
    </xf>
    <xf numFmtId="0" fontId="21" fillId="0" borderId="3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/>
    </xf>
    <xf numFmtId="167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>
      <alignment horizontal="left"/>
    </xf>
    <xf numFmtId="0" fontId="23" fillId="0" borderId="3" xfId="0" applyNumberFormat="1" applyFont="1" applyFill="1" applyBorder="1" applyAlignment="1" applyProtection="1">
      <alignment horizontal="center" vertical="center"/>
    </xf>
    <xf numFmtId="167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vertical="top" wrapText="1"/>
    </xf>
    <xf numFmtId="0" fontId="22" fillId="0" borderId="3" xfId="0" applyFont="1" applyFill="1" applyBorder="1" applyAlignment="1">
      <alignment horizontal="left" wrapText="1"/>
    </xf>
    <xf numFmtId="0" fontId="22" fillId="0" borderId="3" xfId="0" applyFont="1" applyFill="1" applyBorder="1" applyAlignment="1">
      <alignment horizontal="left" wrapText="1" shrinkToFi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/>
    </xf>
    <xf numFmtId="0" fontId="23" fillId="0" borderId="2" xfId="0" applyNumberFormat="1" applyFont="1" applyFill="1" applyBorder="1" applyAlignment="1" applyProtection="1">
      <alignment horizontal="center" vertical="center"/>
    </xf>
    <xf numFmtId="167" fontId="21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wrapText="1"/>
    </xf>
    <xf numFmtId="167" fontId="20" fillId="0" borderId="2" xfId="0" applyNumberFormat="1" applyFont="1" applyFill="1" applyBorder="1" applyAlignment="1" applyProtection="1">
      <alignment horizontal="center" vertical="center"/>
    </xf>
    <xf numFmtId="0" fontId="20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 vertical="top" wrapText="1"/>
    </xf>
    <xf numFmtId="0" fontId="22" fillId="0" borderId="3" xfId="0" applyFont="1" applyFill="1" applyBorder="1" applyAlignment="1">
      <alignment vertical="top" wrapText="1" shrinkToFit="1"/>
    </xf>
    <xf numFmtId="49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vertical="top"/>
    </xf>
    <xf numFmtId="49" fontId="21" fillId="0" borderId="2" xfId="0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horizontal="left" vertical="top" wrapText="1"/>
    </xf>
    <xf numFmtId="0" fontId="20" fillId="0" borderId="3" xfId="0" applyNumberFormat="1" applyFont="1" applyFill="1" applyBorder="1" applyAlignment="1" applyProtection="1">
      <alignment horizontal="left" vertical="top"/>
    </xf>
    <xf numFmtId="167" fontId="22" fillId="0" borderId="0" xfId="0" applyNumberFormat="1" applyFont="1" applyFill="1" applyBorder="1" applyAlignment="1">
      <alignment horizontal="center" vertical="center" wrapText="1"/>
    </xf>
    <xf numFmtId="167" fontId="22" fillId="0" borderId="0" xfId="0" applyNumberFormat="1" applyFont="1" applyFill="1" applyBorder="1" applyAlignment="1" applyProtection="1">
      <alignment horizontal="center" vertical="center"/>
    </xf>
    <xf numFmtId="169" fontId="22" fillId="0" borderId="0" xfId="0" applyNumberFormat="1" applyFont="1" applyFill="1" applyBorder="1" applyAlignment="1">
      <alignment horizontal="center" vertical="center" wrapText="1"/>
    </xf>
    <xf numFmtId="167" fontId="23" fillId="0" borderId="0" xfId="0" applyNumberFormat="1" applyFont="1" applyFill="1" applyBorder="1" applyAlignment="1" applyProtection="1">
      <alignment horizontal="center" vertical="top"/>
    </xf>
    <xf numFmtId="49" fontId="19" fillId="0" borderId="0" xfId="0" applyNumberFormat="1" applyFont="1" applyFill="1" applyBorder="1" applyAlignment="1">
      <alignment horizontal="center" vertical="center"/>
    </xf>
    <xf numFmtId="167" fontId="19" fillId="0" borderId="0" xfId="0" applyNumberFormat="1" applyFont="1" applyFill="1" applyBorder="1" applyAlignment="1">
      <alignment horizontal="center" vertical="center"/>
    </xf>
    <xf numFmtId="167" fontId="22" fillId="0" borderId="0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167" fontId="2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top"/>
    </xf>
    <xf numFmtId="0" fontId="25" fillId="0" borderId="0" xfId="0" applyFont="1" applyFill="1" applyBorder="1" applyAlignment="1">
      <alignment vertical="top"/>
    </xf>
    <xf numFmtId="167" fontId="25" fillId="0" borderId="0" xfId="0" applyNumberFormat="1" applyFont="1" applyFill="1" applyAlignment="1">
      <alignment vertical="top"/>
    </xf>
    <xf numFmtId="170" fontId="25" fillId="0" borderId="0" xfId="0" applyNumberFormat="1" applyFont="1" applyFill="1" applyAlignment="1">
      <alignment vertical="top"/>
    </xf>
    <xf numFmtId="0" fontId="25" fillId="0" borderId="0" xfId="0" applyFont="1" applyFill="1" applyBorder="1" applyAlignment="1">
      <alignment horizontal="left" vertical="top" wrapText="1"/>
    </xf>
    <xf numFmtId="167" fontId="1" fillId="0" borderId="0" xfId="0" applyNumberFormat="1" applyFont="1" applyFill="1" applyAlignment="1">
      <alignment vertical="top" wrapText="1"/>
    </xf>
    <xf numFmtId="0" fontId="1" fillId="9" borderId="0" xfId="0" applyFont="1" applyFill="1" applyAlignment="1">
      <alignment vertical="top"/>
    </xf>
    <xf numFmtId="172" fontId="1" fillId="9" borderId="0" xfId="0" applyNumberFormat="1" applyFont="1" applyFill="1" applyBorder="1" applyAlignment="1">
      <alignment vertical="top"/>
    </xf>
    <xf numFmtId="0" fontId="19" fillId="0" borderId="3" xfId="0" applyFont="1" applyFill="1" applyBorder="1" applyAlignment="1">
      <alignment horizontal="left"/>
    </xf>
    <xf numFmtId="167" fontId="3" fillId="0" borderId="0" xfId="0" applyNumberFormat="1" applyFont="1" applyFill="1" applyBorder="1" applyAlignment="1" applyProtection="1">
      <alignment horizontal="center" vertical="center" wrapText="1"/>
    </xf>
    <xf numFmtId="167" fontId="21" fillId="0" borderId="0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Alignment="1">
      <alignment vertical="top" wrapText="1"/>
    </xf>
    <xf numFmtId="0" fontId="25" fillId="0" borderId="0" xfId="0" applyFont="1" applyFill="1" applyBorder="1" applyAlignment="1">
      <alignment horizontal="left" vertical="center"/>
    </xf>
    <xf numFmtId="49" fontId="20" fillId="0" borderId="2" xfId="0" applyNumberFormat="1" applyFont="1" applyFill="1" applyBorder="1" applyAlignment="1" applyProtection="1">
      <alignment horizontal="center" vertical="center"/>
    </xf>
    <xf numFmtId="49" fontId="21" fillId="0" borderId="3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top"/>
    </xf>
    <xf numFmtId="4" fontId="23" fillId="0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/>
    </xf>
    <xf numFmtId="167" fontId="23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Alignment="1">
      <alignment vertical="top"/>
    </xf>
    <xf numFmtId="0" fontId="27" fillId="0" borderId="0" xfId="0" applyFont="1" applyFill="1" applyAlignment="1">
      <alignment horizont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4" fillId="0" borderId="3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/>
    </xf>
    <xf numFmtId="164" fontId="3" fillId="0" borderId="0" xfId="0" applyNumberFormat="1" applyFont="1" applyFill="1" applyBorder="1" applyAlignment="1" applyProtection="1">
      <alignment horizontal="left" vertical="top"/>
    </xf>
    <xf numFmtId="180" fontId="0" fillId="0" borderId="0" xfId="0" applyNumberFormat="1" applyAlignment="1">
      <alignment horizontal="center"/>
    </xf>
    <xf numFmtId="180" fontId="0" fillId="0" borderId="0" xfId="0" applyNumberFormat="1"/>
    <xf numFmtId="180" fontId="3" fillId="0" borderId="0" xfId="0" applyNumberFormat="1" applyFont="1" applyFill="1" applyBorder="1" applyAlignment="1" applyProtection="1">
      <alignment horizontal="center" vertical="center"/>
    </xf>
    <xf numFmtId="180" fontId="21" fillId="0" borderId="1" xfId="0" applyNumberFormat="1" applyFont="1" applyFill="1" applyBorder="1" applyAlignment="1" applyProtection="1">
      <alignment horizontal="right" vertical="center" wrapText="1"/>
    </xf>
    <xf numFmtId="180" fontId="3" fillId="0" borderId="4" xfId="0" applyNumberFormat="1" applyFont="1" applyFill="1" applyBorder="1" applyAlignment="1" applyProtection="1">
      <alignment horizontal="center" vertical="center" wrapText="1"/>
    </xf>
    <xf numFmtId="180" fontId="21" fillId="0" borderId="2" xfId="0" applyNumberFormat="1" applyFont="1" applyFill="1" applyBorder="1" applyAlignment="1" applyProtection="1">
      <alignment horizontal="center" vertical="center"/>
    </xf>
    <xf numFmtId="180" fontId="3" fillId="0" borderId="2" xfId="0" applyNumberFormat="1" applyFont="1" applyFill="1" applyBorder="1" applyAlignment="1" applyProtection="1">
      <alignment horizontal="center" vertical="center"/>
    </xf>
    <xf numFmtId="180" fontId="23" fillId="0" borderId="2" xfId="0" applyNumberFormat="1" applyFont="1" applyFill="1" applyBorder="1" applyAlignment="1" applyProtection="1">
      <alignment horizontal="center" vertical="center"/>
    </xf>
    <xf numFmtId="180" fontId="20" fillId="0" borderId="2" xfId="0" applyNumberFormat="1" applyFont="1" applyFill="1" applyBorder="1" applyAlignment="1" applyProtection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1" fillId="9" borderId="0" xfId="0" applyFont="1" applyFill="1" applyBorder="1" applyAlignment="1">
      <alignment vertical="top"/>
    </xf>
    <xf numFmtId="168" fontId="1" fillId="0" borderId="0" xfId="0" applyNumberFormat="1" applyFont="1" applyFill="1" applyBorder="1" applyAlignment="1">
      <alignment vertical="top"/>
    </xf>
    <xf numFmtId="4" fontId="28" fillId="0" borderId="0" xfId="0" applyNumberFormat="1" applyFont="1" applyBorder="1" applyAlignment="1" applyProtection="1">
      <alignment horizontal="right"/>
    </xf>
    <xf numFmtId="167" fontId="20" fillId="0" borderId="0" xfId="0" applyNumberFormat="1" applyFont="1" applyFill="1" applyBorder="1" applyAlignment="1" applyProtection="1">
      <alignment horizontal="center" vertical="center"/>
    </xf>
    <xf numFmtId="167" fontId="19" fillId="0" borderId="0" xfId="0" applyNumberFormat="1" applyFont="1" applyFill="1" applyBorder="1" applyAlignment="1">
      <alignment vertical="top"/>
    </xf>
    <xf numFmtId="168" fontId="19" fillId="0" borderId="0" xfId="0" applyNumberFormat="1" applyFont="1" applyFill="1" applyBorder="1" applyAlignment="1">
      <alignment horizontal="center" vertical="top"/>
    </xf>
    <xf numFmtId="174" fontId="1" fillId="0" borderId="0" xfId="0" applyNumberFormat="1" applyFont="1" applyFill="1" applyAlignment="1">
      <alignment vertical="top"/>
    </xf>
    <xf numFmtId="167" fontId="3" fillId="0" borderId="2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70" fontId="3" fillId="0" borderId="0" xfId="0" applyNumberFormat="1" applyFont="1" applyFill="1" applyBorder="1" applyAlignment="1" applyProtection="1">
      <alignment horizontal="center" vertical="center" wrapText="1"/>
    </xf>
    <xf numFmtId="165" fontId="12" fillId="0" borderId="0" xfId="0" applyNumberFormat="1" applyFont="1" applyFill="1" applyAlignment="1">
      <alignment vertical="top"/>
    </xf>
    <xf numFmtId="172" fontId="27" fillId="0" borderId="0" xfId="0" applyNumberFormat="1" applyFont="1" applyFill="1" applyAlignment="1">
      <alignment vertical="top"/>
    </xf>
    <xf numFmtId="0" fontId="30" fillId="0" borderId="0" xfId="0" applyFont="1" applyFill="1" applyBorder="1" applyAlignment="1">
      <alignment vertical="top" wrapText="1"/>
    </xf>
    <xf numFmtId="167" fontId="31" fillId="3" borderId="0" xfId="0" applyNumberFormat="1" applyFont="1" applyFill="1" applyAlignment="1">
      <alignment vertical="top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49" fontId="22" fillId="0" borderId="3" xfId="0" applyNumberFormat="1" applyFont="1" applyFill="1" applyBorder="1" applyAlignment="1">
      <alignment horizontal="left" vertical="center" wrapText="1"/>
    </xf>
    <xf numFmtId="49" fontId="22" fillId="0" borderId="2" xfId="0" applyNumberFormat="1" applyFont="1" applyFill="1" applyBorder="1" applyAlignment="1" applyProtection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 applyProtection="1">
      <alignment horizontal="center" vertical="center"/>
    </xf>
    <xf numFmtId="179" fontId="20" fillId="0" borderId="2" xfId="0" applyNumberFormat="1" applyFont="1" applyFill="1" applyBorder="1" applyAlignment="1" applyProtection="1">
      <alignment horizontal="center" vertical="center" wrapText="1"/>
    </xf>
    <xf numFmtId="167" fontId="29" fillId="0" borderId="2" xfId="0" applyNumberFormat="1" applyFont="1" applyFill="1" applyBorder="1" applyAlignment="1" applyProtection="1">
      <alignment horizontal="center" vertical="center"/>
    </xf>
    <xf numFmtId="0" fontId="21" fillId="10" borderId="3" xfId="0" applyNumberFormat="1" applyFont="1" applyFill="1" applyBorder="1" applyAlignment="1" applyProtection="1">
      <alignment horizontal="left" vertical="top" wrapText="1"/>
    </xf>
    <xf numFmtId="0" fontId="23" fillId="10" borderId="3" xfId="0" applyNumberFormat="1" applyFont="1" applyFill="1" applyBorder="1" applyAlignment="1" applyProtection="1">
      <alignment horizontal="left" vertical="top" wrapText="1"/>
    </xf>
    <xf numFmtId="0" fontId="3" fillId="10" borderId="3" xfId="0" applyNumberFormat="1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>
      <alignment vertical="top" wrapText="1"/>
    </xf>
    <xf numFmtId="0" fontId="22" fillId="0" borderId="3" xfId="0" applyFont="1" applyFill="1" applyBorder="1" applyAlignment="1">
      <alignment vertical="top" wrapText="1"/>
    </xf>
    <xf numFmtId="49" fontId="19" fillId="0" borderId="2" xfId="0" applyNumberFormat="1" applyFont="1" applyFill="1" applyBorder="1" applyAlignment="1">
      <alignment horizontal="center" vertical="center"/>
    </xf>
    <xf numFmtId="167" fontId="19" fillId="0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167" fontId="3" fillId="0" borderId="5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</cellXfs>
  <cellStyles count="12">
    <cellStyle name="br" xfId="7"/>
    <cellStyle name="col" xfId="8"/>
    <cellStyle name="ex58" xfId="4"/>
    <cellStyle name="ex59" xfId="3"/>
    <cellStyle name="ex60" xfId="2"/>
    <cellStyle name="st57" xfId="6"/>
    <cellStyle name="style0" xfId="9"/>
    <cellStyle name="td" xfId="10"/>
    <cellStyle name="tr" xfId="11"/>
    <cellStyle name="xl_bot_header" xfId="5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102;&#1076;&#1078;&#1077;&#1090;&#1085;&#1099;&#1081;%20&#1086;&#1090;&#1076;&#1077;&#1083;$/&#1045;&#1078;&#1077;&#1084;&#1077;&#1089;&#1103;&#1095;&#1085;&#1086;&#1077;%20&#1080;&#1089;&#1087;&#1086;&#1083;&#1085;&#1077;&#1085;&#1080;&#1077;%20&#1073;&#1102;&#1076;&#1078;&#1077;&#1090;&#1072;%202006-2020%20&#1075;&#1075;/&#1048;&#1089;&#1087;&#1086;&#1083;&#1085;&#1077;&#1085;&#1080;&#1077;%202020/&#1089;&#1077;&#1085;&#1090;&#1103;&#1073;&#1088;&#1100;%20-%203%20&#1082;&#1074;/&#1054;&#1090;&#1095;&#1077;&#1090;%20&#1086;&#1073;%20&#1080;&#1089;&#1087;&#1086;&#1083;&#1085;&#1077;&#1085;&#1080;&#1080;%20&#1085;&#1072;%2001.10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 развёрнутыми доходами (2)"/>
      <sheetName val="с исправлениями"/>
      <sheetName val="аналитика с 2019"/>
      <sheetName val="Лист1"/>
    </sheetNames>
    <sheetDataSet>
      <sheetData sheetId="0">
        <row r="10">
          <cell r="D10">
            <v>548507.11</v>
          </cell>
        </row>
        <row r="34">
          <cell r="D34">
            <v>2222405.0999999996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9.bin"/><Relationship Id="rId10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8.bin"/><Relationship Id="rId9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86"/>
  <sheetViews>
    <sheetView tabSelected="1" view="pageBreakPreview" topLeftCell="A94" zoomScaleSheetLayoutView="100" workbookViewId="0">
      <selection activeCell="G96" sqref="G96"/>
    </sheetView>
  </sheetViews>
  <sheetFormatPr defaultRowHeight="15.75"/>
  <cols>
    <col min="1" max="1" width="69.83203125" style="37" customWidth="1"/>
    <col min="2" max="2" width="14.6640625" style="1" customWidth="1"/>
    <col min="3" max="3" width="19.33203125" style="91" customWidth="1"/>
    <col min="4" max="4" width="23" style="91" customWidth="1"/>
    <col min="5" max="5" width="24.33203125" style="86" customWidth="1"/>
    <col min="6" max="6" width="18.6640625" style="86" customWidth="1"/>
    <col min="7" max="7" width="25.1640625" style="3" customWidth="1"/>
    <col min="8" max="8" width="22.5" style="4" customWidth="1"/>
    <col min="9" max="9" width="25.5" style="3" customWidth="1"/>
    <col min="10" max="10" width="29" style="3" customWidth="1"/>
    <col min="11" max="11" width="22.83203125" style="3" customWidth="1"/>
    <col min="12" max="12" width="23.1640625" style="3" customWidth="1"/>
    <col min="13" max="17" width="9.33203125" style="3"/>
    <col min="18" max="18" width="96.6640625" style="3" bestFit="1" customWidth="1"/>
    <col min="19" max="16384" width="9.33203125" style="3"/>
  </cols>
  <sheetData>
    <row r="1" spans="1:11" ht="18.75" customHeight="1">
      <c r="A1" s="244" t="s">
        <v>202</v>
      </c>
      <c r="B1" s="244"/>
      <c r="C1" s="244"/>
      <c r="D1" s="244"/>
      <c r="E1" s="245"/>
      <c r="F1" s="87"/>
      <c r="G1" s="4"/>
      <c r="I1" s="189"/>
      <c r="J1" s="4"/>
      <c r="K1" s="4"/>
    </row>
    <row r="2" spans="1:11" ht="18.75" customHeight="1">
      <c r="A2" s="244"/>
      <c r="B2" s="244"/>
      <c r="C2" s="244"/>
      <c r="D2" s="244"/>
      <c r="E2" s="245"/>
      <c r="F2" s="87"/>
      <c r="G2" s="4"/>
      <c r="I2" s="4"/>
      <c r="J2" s="4"/>
      <c r="K2" s="4"/>
    </row>
    <row r="3" spans="1:11" ht="18.75" customHeight="1">
      <c r="B3" s="195"/>
      <c r="C3" s="182"/>
      <c r="D3" s="182"/>
      <c r="E3" s="87"/>
      <c r="F3" s="87"/>
      <c r="G3" s="4"/>
      <c r="I3" s="4"/>
      <c r="J3" s="4"/>
      <c r="K3" s="4"/>
    </row>
    <row r="4" spans="1:11" ht="15.75" customHeight="1">
      <c r="A4" s="135"/>
      <c r="B4" s="136"/>
      <c r="C4" s="137"/>
      <c r="D4" s="137"/>
      <c r="E4" s="137" t="s">
        <v>0</v>
      </c>
      <c r="F4" s="183"/>
      <c r="G4" s="4"/>
      <c r="I4" s="4"/>
      <c r="J4" s="4"/>
      <c r="K4" s="4"/>
    </row>
    <row r="5" spans="1:11" ht="15.75" customHeight="1">
      <c r="A5" s="248" t="s">
        <v>1</v>
      </c>
      <c r="B5" s="248" t="s">
        <v>2</v>
      </c>
      <c r="C5" s="246" t="s">
        <v>186</v>
      </c>
      <c r="D5" s="246" t="s">
        <v>3</v>
      </c>
      <c r="E5" s="246" t="s">
        <v>164</v>
      </c>
      <c r="F5" s="182"/>
      <c r="G5" s="4"/>
      <c r="H5" s="87"/>
      <c r="I5" s="87"/>
      <c r="J5" s="87"/>
      <c r="K5" s="4"/>
    </row>
    <row r="6" spans="1:11" ht="42.75" customHeight="1">
      <c r="A6" s="249"/>
      <c r="B6" s="249"/>
      <c r="C6" s="247"/>
      <c r="D6" s="247"/>
      <c r="E6" s="247"/>
      <c r="F6" s="182"/>
      <c r="G6" s="4"/>
      <c r="I6" s="4"/>
      <c r="J6" s="4"/>
      <c r="K6" s="4"/>
    </row>
    <row r="7" spans="1:11">
      <c r="A7" s="138">
        <v>1</v>
      </c>
      <c r="B7" s="139">
        <v>2</v>
      </c>
      <c r="C7" s="138">
        <v>3</v>
      </c>
      <c r="D7" s="138">
        <v>4</v>
      </c>
      <c r="E7" s="139">
        <v>5</v>
      </c>
      <c r="F7" s="188"/>
      <c r="G7" s="4"/>
      <c r="H7" s="22"/>
      <c r="I7" s="111"/>
      <c r="J7" s="22"/>
      <c r="K7" s="4"/>
    </row>
    <row r="8" spans="1:11">
      <c r="A8" s="140" t="s">
        <v>5</v>
      </c>
      <c r="B8" s="149"/>
      <c r="C8" s="141">
        <f>C9+C23</f>
        <v>3333602.93</v>
      </c>
      <c r="D8" s="141">
        <f>D9+D23</f>
        <v>1901487.8000000003</v>
      </c>
      <c r="E8" s="141">
        <f t="shared" ref="E8:E13" si="0">D8/C8*100</f>
        <v>57.040020660169034</v>
      </c>
      <c r="F8" s="87"/>
      <c r="G8" s="6"/>
      <c r="H8" s="22"/>
      <c r="I8" s="111"/>
      <c r="J8" s="22"/>
      <c r="K8" s="22"/>
    </row>
    <row r="9" spans="1:11" s="179" customFormat="1">
      <c r="A9" s="181" t="s">
        <v>6</v>
      </c>
      <c r="B9" s="142">
        <v>10000000</v>
      </c>
      <c r="C9" s="141">
        <f>C10+C11+C12+C13+C14+C15+C16+C17+C18+C19+C20+C21+C22</f>
        <v>1452547.4000000001</v>
      </c>
      <c r="D9" s="141">
        <f>D10+D11+D12+D13+D14+D15+D16+D17+D18+D19+D20+D21+D22</f>
        <v>837415.4</v>
      </c>
      <c r="E9" s="141">
        <f t="shared" si="0"/>
        <v>57.651502456993832</v>
      </c>
      <c r="F9" s="87"/>
      <c r="G9" s="6"/>
      <c r="H9" s="180"/>
      <c r="I9" s="213"/>
      <c r="J9" s="213"/>
      <c r="K9" s="213"/>
    </row>
    <row r="10" spans="1:11">
      <c r="A10" s="143" t="s">
        <v>7</v>
      </c>
      <c r="B10" s="144">
        <v>10102000</v>
      </c>
      <c r="C10" s="145">
        <v>852383</v>
      </c>
      <c r="D10" s="145">
        <v>503558.8</v>
      </c>
      <c r="E10" s="145">
        <f t="shared" si="0"/>
        <v>59.076588810429108</v>
      </c>
      <c r="F10" s="87"/>
      <c r="G10" s="6"/>
      <c r="H10" s="22"/>
      <c r="I10" s="6"/>
      <c r="J10" s="214"/>
      <c r="K10" s="4"/>
    </row>
    <row r="11" spans="1:11" ht="31.5">
      <c r="A11" s="146" t="s">
        <v>141</v>
      </c>
      <c r="B11" s="144">
        <v>10300000</v>
      </c>
      <c r="C11" s="145">
        <v>1998</v>
      </c>
      <c r="D11" s="145">
        <v>961</v>
      </c>
      <c r="E11" s="145">
        <f t="shared" si="0"/>
        <v>48.098098098098099</v>
      </c>
      <c r="F11" s="87"/>
      <c r="G11" s="6"/>
      <c r="H11" s="215"/>
      <c r="I11" s="215"/>
      <c r="J11" s="214"/>
      <c r="K11" s="4"/>
    </row>
    <row r="12" spans="1:11">
      <c r="A12" s="147" t="s">
        <v>8</v>
      </c>
      <c r="B12" s="144">
        <v>10500000</v>
      </c>
      <c r="C12" s="145">
        <v>253720</v>
      </c>
      <c r="D12" s="145">
        <v>153693.5</v>
      </c>
      <c r="E12" s="145">
        <f t="shared" si="0"/>
        <v>60.576028693047455</v>
      </c>
      <c r="F12" s="87"/>
      <c r="G12" s="6"/>
      <c r="H12" s="6"/>
      <c r="I12" s="4"/>
      <c r="J12" s="4"/>
      <c r="K12" s="4"/>
    </row>
    <row r="13" spans="1:11">
      <c r="A13" s="148" t="s">
        <v>9</v>
      </c>
      <c r="B13" s="144">
        <v>10600000</v>
      </c>
      <c r="C13" s="145">
        <v>37147</v>
      </c>
      <c r="D13" s="145">
        <v>7799.1</v>
      </c>
      <c r="E13" s="145">
        <f t="shared" si="0"/>
        <v>20.995235146849005</v>
      </c>
      <c r="F13" s="87"/>
      <c r="G13" s="6"/>
      <c r="I13" s="4"/>
      <c r="J13" s="4"/>
      <c r="K13" s="4"/>
    </row>
    <row r="14" spans="1:11">
      <c r="A14" s="148" t="s">
        <v>10</v>
      </c>
      <c r="B14" s="144">
        <v>10800000</v>
      </c>
      <c r="C14" s="145">
        <v>8048</v>
      </c>
      <c r="D14" s="145">
        <v>4679.1000000000004</v>
      </c>
      <c r="E14" s="145">
        <f>D14/C14*100</f>
        <v>58.139910536779325</v>
      </c>
      <c r="F14" s="87"/>
      <c r="G14" s="6"/>
      <c r="H14" s="6"/>
      <c r="I14" s="6"/>
      <c r="J14" s="4"/>
      <c r="K14" s="4"/>
    </row>
    <row r="15" spans="1:11" ht="31.5">
      <c r="A15" s="148" t="s">
        <v>11</v>
      </c>
      <c r="B15" s="144">
        <v>10900000</v>
      </c>
      <c r="C15" s="145">
        <v>0</v>
      </c>
      <c r="D15" s="145">
        <v>0</v>
      </c>
      <c r="E15" s="145" t="s">
        <v>154</v>
      </c>
      <c r="F15" s="87"/>
      <c r="G15" s="6"/>
      <c r="I15" s="4"/>
      <c r="J15" s="4"/>
      <c r="K15" s="4"/>
    </row>
    <row r="16" spans="1:11" ht="31.5">
      <c r="A16" s="148" t="s">
        <v>12</v>
      </c>
      <c r="B16" s="144">
        <v>11100000</v>
      </c>
      <c r="C16" s="145">
        <v>188269.2</v>
      </c>
      <c r="D16" s="145">
        <v>78288.600000000006</v>
      </c>
      <c r="E16" s="145">
        <f t="shared" ref="E16:E21" si="1">D16/C16*100</f>
        <v>41.583328552944401</v>
      </c>
      <c r="F16" s="87"/>
      <c r="G16" s="6"/>
      <c r="I16" s="6"/>
      <c r="J16" s="4"/>
      <c r="K16" s="4"/>
    </row>
    <row r="17" spans="1:10">
      <c r="A17" s="148" t="s">
        <v>13</v>
      </c>
      <c r="B17" s="144">
        <v>11200000</v>
      </c>
      <c r="C17" s="145">
        <v>4135.6000000000004</v>
      </c>
      <c r="D17" s="145">
        <v>2125.3000000000002</v>
      </c>
      <c r="E17" s="145">
        <f t="shared" si="1"/>
        <v>51.390366573169558</v>
      </c>
      <c r="F17" s="87"/>
      <c r="G17" s="7"/>
      <c r="H17" s="189"/>
    </row>
    <row r="18" spans="1:10" ht="31.5">
      <c r="A18" s="148" t="s">
        <v>14</v>
      </c>
      <c r="B18" s="144">
        <v>11300000</v>
      </c>
      <c r="C18" s="145">
        <v>895.6</v>
      </c>
      <c r="D18" s="145">
        <v>678.8</v>
      </c>
      <c r="E18" s="145">
        <f t="shared" si="1"/>
        <v>75.792764627065651</v>
      </c>
      <c r="F18" s="87"/>
      <c r="G18" s="7"/>
    </row>
    <row r="19" spans="1:10" ht="31.5">
      <c r="A19" s="148" t="s">
        <v>15</v>
      </c>
      <c r="B19" s="144">
        <v>11400000</v>
      </c>
      <c r="C19" s="145">
        <v>52600</v>
      </c>
      <c r="D19" s="145">
        <v>28434.2</v>
      </c>
      <c r="E19" s="145">
        <f t="shared" si="1"/>
        <v>54.057414448669206</v>
      </c>
      <c r="F19" s="87"/>
      <c r="G19" s="7"/>
    </row>
    <row r="20" spans="1:10">
      <c r="A20" s="148" t="s">
        <v>16</v>
      </c>
      <c r="B20" s="144">
        <v>11600000</v>
      </c>
      <c r="C20" s="145">
        <f>10197+43038.5</f>
        <v>53235.5</v>
      </c>
      <c r="D20" s="145">
        <v>57062.400000000001</v>
      </c>
      <c r="E20" s="145">
        <f t="shared" si="1"/>
        <v>107.18862413239285</v>
      </c>
      <c r="F20" s="87"/>
      <c r="G20" s="7"/>
      <c r="H20" s="8"/>
    </row>
    <row r="21" spans="1:10">
      <c r="A21" s="148" t="s">
        <v>17</v>
      </c>
      <c r="B21" s="144">
        <v>11700000</v>
      </c>
      <c r="C21" s="145">
        <v>115.5</v>
      </c>
      <c r="D21" s="145">
        <v>134.6</v>
      </c>
      <c r="E21" s="145">
        <f t="shared" si="1"/>
        <v>116.53679653679654</v>
      </c>
      <c r="F21" s="87"/>
      <c r="G21" s="7"/>
      <c r="H21" s="8"/>
    </row>
    <row r="22" spans="1:10" ht="61.5" hidden="1" customHeight="1">
      <c r="A22" s="148" t="s">
        <v>149</v>
      </c>
      <c r="B22" s="144">
        <v>11800000</v>
      </c>
      <c r="C22" s="145">
        <v>0</v>
      </c>
      <c r="D22" s="145">
        <v>0</v>
      </c>
      <c r="E22" s="145" t="s">
        <v>154</v>
      </c>
      <c r="F22" s="87"/>
      <c r="G22" s="7"/>
      <c r="H22" s="8"/>
    </row>
    <row r="23" spans="1:10">
      <c r="A23" s="150" t="s">
        <v>18</v>
      </c>
      <c r="B23" s="149">
        <v>20000000</v>
      </c>
      <c r="C23" s="141">
        <f>C24+C33+C32+C30+C31</f>
        <v>1881055.53</v>
      </c>
      <c r="D23" s="141">
        <f>D24+D33+D32+D30+D31</f>
        <v>1064072.4000000001</v>
      </c>
      <c r="E23" s="141">
        <f t="shared" ref="E23:E28" si="2">D23/C23*100</f>
        <v>56.567835613018836</v>
      </c>
      <c r="F23" s="87"/>
      <c r="G23" s="7"/>
      <c r="H23" s="35"/>
      <c r="I23" s="18"/>
      <c r="J23" s="18"/>
    </row>
    <row r="24" spans="1:10" ht="47.25">
      <c r="A24" s="150" t="s">
        <v>19</v>
      </c>
      <c r="B24" s="142">
        <v>20200000</v>
      </c>
      <c r="C24" s="141">
        <f>SUM(C25:C29)-C26</f>
        <v>1880777.6400000001</v>
      </c>
      <c r="D24" s="141">
        <f>SUM(D25:D29)-D26</f>
        <v>1062997.1000000001</v>
      </c>
      <c r="E24" s="141">
        <f t="shared" si="2"/>
        <v>56.519020504731223</v>
      </c>
      <c r="F24" s="87"/>
      <c r="G24" s="7"/>
      <c r="H24" s="35"/>
      <c r="I24" s="18"/>
      <c r="J24" s="18"/>
    </row>
    <row r="25" spans="1:10">
      <c r="A25" s="151" t="s">
        <v>20</v>
      </c>
      <c r="B25" s="152">
        <v>20210000</v>
      </c>
      <c r="C25" s="145">
        <v>30348.54</v>
      </c>
      <c r="D25" s="145">
        <v>16691</v>
      </c>
      <c r="E25" s="153">
        <f t="shared" si="2"/>
        <v>54.997703349156168</v>
      </c>
      <c r="F25" s="87"/>
      <c r="G25" s="7"/>
    </row>
    <row r="26" spans="1:10">
      <c r="A26" s="151" t="s">
        <v>168</v>
      </c>
      <c r="B26" s="152">
        <v>2021000</v>
      </c>
      <c r="C26" s="145">
        <v>3033.5400000000009</v>
      </c>
      <c r="D26" s="145">
        <v>3033.54</v>
      </c>
      <c r="E26" s="153">
        <f t="shared" si="2"/>
        <v>99.999999999999972</v>
      </c>
      <c r="F26" s="87"/>
      <c r="G26" s="7"/>
    </row>
    <row r="27" spans="1:10">
      <c r="A27" s="151" t="s">
        <v>21</v>
      </c>
      <c r="B27" s="152">
        <v>20220000</v>
      </c>
      <c r="C27" s="145">
        <v>349806</v>
      </c>
      <c r="D27" s="145">
        <v>178551.6</v>
      </c>
      <c r="E27" s="153">
        <f t="shared" si="2"/>
        <v>51.043035282413683</v>
      </c>
      <c r="F27" s="87"/>
      <c r="G27" s="7"/>
    </row>
    <row r="28" spans="1:10">
      <c r="A28" s="151" t="s">
        <v>22</v>
      </c>
      <c r="B28" s="152">
        <v>20230000</v>
      </c>
      <c r="C28" s="145">
        <v>1421181</v>
      </c>
      <c r="D28" s="145">
        <v>794576</v>
      </c>
      <c r="E28" s="153">
        <f t="shared" si="2"/>
        <v>55.909556910766469</v>
      </c>
      <c r="F28" s="87"/>
      <c r="G28" s="7"/>
      <c r="H28" s="35"/>
    </row>
    <row r="29" spans="1:10">
      <c r="A29" s="151" t="s">
        <v>23</v>
      </c>
      <c r="B29" s="152">
        <v>20240000</v>
      </c>
      <c r="C29" s="145">
        <v>79442.100000000006</v>
      </c>
      <c r="D29" s="145">
        <v>73178.5</v>
      </c>
      <c r="E29" s="153">
        <f t="shared" ref="E29:E33" si="3">D29/C29*100</f>
        <v>92.115515576753381</v>
      </c>
      <c r="F29" s="87"/>
      <c r="G29" s="7"/>
    </row>
    <row r="30" spans="1:10">
      <c r="A30" s="151" t="s">
        <v>146</v>
      </c>
      <c r="B30" s="144">
        <v>20704000</v>
      </c>
      <c r="C30" s="145">
        <v>466.2</v>
      </c>
      <c r="D30" s="145">
        <v>1261.0999999999999</v>
      </c>
      <c r="E30" s="153">
        <f t="shared" si="3"/>
        <v>270.50622050622047</v>
      </c>
      <c r="F30" s="87"/>
      <c r="G30" s="7"/>
    </row>
    <row r="31" spans="1:10" ht="92.25" hidden="1" customHeight="1">
      <c r="A31" s="154" t="s">
        <v>167</v>
      </c>
      <c r="B31" s="144">
        <v>20804000</v>
      </c>
      <c r="C31" s="145">
        <v>0</v>
      </c>
      <c r="D31" s="145">
        <v>0</v>
      </c>
      <c r="E31" s="153" t="s">
        <v>154</v>
      </c>
      <c r="F31" s="87"/>
      <c r="G31" s="7"/>
    </row>
    <row r="32" spans="1:10" ht="63" customHeight="1">
      <c r="A32" s="154" t="s">
        <v>24</v>
      </c>
      <c r="B32" s="144">
        <v>21800000</v>
      </c>
      <c r="C32" s="145">
        <v>4288.04</v>
      </c>
      <c r="D32" s="145">
        <v>4295.8</v>
      </c>
      <c r="E32" s="153">
        <f t="shared" si="3"/>
        <v>100.1809684611151</v>
      </c>
      <c r="F32" s="87"/>
      <c r="G32" s="7"/>
      <c r="H32" s="25"/>
      <c r="I32" s="25"/>
    </row>
    <row r="33" spans="1:12" ht="48.75" customHeight="1">
      <c r="A33" s="146" t="s">
        <v>25</v>
      </c>
      <c r="B33" s="144">
        <v>21900000</v>
      </c>
      <c r="C33" s="145">
        <v>-4476.3500000000004</v>
      </c>
      <c r="D33" s="145">
        <v>-4481.6000000000004</v>
      </c>
      <c r="E33" s="153">
        <f t="shared" si="3"/>
        <v>100.11728305427413</v>
      </c>
      <c r="F33" s="87"/>
      <c r="H33" s="192"/>
      <c r="I33" s="192"/>
      <c r="J33" s="192"/>
    </row>
    <row r="34" spans="1:12">
      <c r="A34" s="156" t="s">
        <v>26</v>
      </c>
      <c r="B34" s="227"/>
      <c r="C34" s="155">
        <f>C46+C56+C60+C65+C70+C72+C78+C81+C85+C93+C90</f>
        <v>3473602.9000000004</v>
      </c>
      <c r="D34" s="155">
        <f>D46+D56+D60+D65+D70+D72+D78+D81+D85+D93+D90</f>
        <v>1811478.7</v>
      </c>
      <c r="E34" s="155">
        <f t="shared" ref="E34:E44" si="4">D34/C34*100</f>
        <v>52.149849943987547</v>
      </c>
      <c r="F34" s="216"/>
      <c r="H34" s="217"/>
      <c r="I34" s="217"/>
      <c r="J34" s="218"/>
      <c r="K34" s="219"/>
    </row>
    <row r="35" spans="1:12" s="9" customFormat="1">
      <c r="A35" s="199" t="s">
        <v>159</v>
      </c>
      <c r="B35" s="228"/>
      <c r="C35" s="220">
        <f>C36+C39+C37+C38+C40+C41+C42+C43+C44</f>
        <v>3473602.9000000004</v>
      </c>
      <c r="D35" s="220">
        <f>D36+D39+D37+D38+D40+D41+D42+D43+D44</f>
        <v>1811478.7</v>
      </c>
      <c r="E35" s="155">
        <f t="shared" si="4"/>
        <v>52.149849943987547</v>
      </c>
      <c r="F35" s="87"/>
      <c r="G35" s="7"/>
      <c r="H35" s="7"/>
      <c r="I35" s="221"/>
      <c r="J35" s="222"/>
    </row>
    <row r="36" spans="1:12" ht="31.5">
      <c r="A36" s="229" t="s">
        <v>194</v>
      </c>
      <c r="B36" s="230">
        <v>905</v>
      </c>
      <c r="C36" s="231">
        <v>8681.1</v>
      </c>
      <c r="D36" s="231">
        <v>4461.8999999999996</v>
      </c>
      <c r="E36" s="231">
        <f t="shared" si="4"/>
        <v>51.39786432594947</v>
      </c>
      <c r="F36" s="87"/>
      <c r="G36" s="226"/>
      <c r="H36" s="7"/>
      <c r="I36" s="164"/>
      <c r="J36" s="35"/>
      <c r="K36" s="18"/>
    </row>
    <row r="37" spans="1:12">
      <c r="A37" s="229" t="s">
        <v>193</v>
      </c>
      <c r="B37" s="232" t="s">
        <v>109</v>
      </c>
      <c r="C37" s="231">
        <v>573.6</v>
      </c>
      <c r="D37" s="231">
        <v>155.5</v>
      </c>
      <c r="E37" s="231">
        <f t="shared" si="4"/>
        <v>27.109483960948396</v>
      </c>
      <c r="F37" s="87"/>
      <c r="G37" s="178"/>
      <c r="H37" s="164"/>
      <c r="I37" s="164"/>
      <c r="J37" s="4"/>
    </row>
    <row r="38" spans="1:12" ht="31.5">
      <c r="A38" s="229" t="s">
        <v>190</v>
      </c>
      <c r="B38" s="230" t="s">
        <v>111</v>
      </c>
      <c r="C38" s="231">
        <v>510470.5</v>
      </c>
      <c r="D38" s="231">
        <v>235705.5</v>
      </c>
      <c r="E38" s="231">
        <f t="shared" si="4"/>
        <v>46.174166773594166</v>
      </c>
      <c r="F38" s="87"/>
      <c r="G38" s="7"/>
      <c r="H38" s="7"/>
      <c r="I38" s="7"/>
      <c r="J38" s="165"/>
    </row>
    <row r="39" spans="1:12" ht="51" customHeight="1">
      <c r="A39" s="229" t="s">
        <v>195</v>
      </c>
      <c r="B39" s="230" t="s">
        <v>166</v>
      </c>
      <c r="C39" s="231">
        <v>387416.9</v>
      </c>
      <c r="D39" s="231">
        <v>133165.5</v>
      </c>
      <c r="E39" s="231">
        <f t="shared" si="4"/>
        <v>34.372661595299533</v>
      </c>
      <c r="F39" s="87"/>
      <c r="G39" s="7"/>
      <c r="H39" s="164"/>
      <c r="I39" s="164"/>
      <c r="J39" s="165"/>
    </row>
    <row r="40" spans="1:12" ht="47.25">
      <c r="A40" s="229" t="s">
        <v>191</v>
      </c>
      <c r="B40" s="230" t="s">
        <v>113</v>
      </c>
      <c r="C40" s="231">
        <v>342099.7</v>
      </c>
      <c r="D40" s="231">
        <v>186737.8</v>
      </c>
      <c r="E40" s="231">
        <f t="shared" si="4"/>
        <v>54.585783033425628</v>
      </c>
      <c r="F40" s="87"/>
      <c r="G40" s="7"/>
      <c r="H40" s="166"/>
      <c r="I40" s="166"/>
      <c r="J40" s="4"/>
    </row>
    <row r="41" spans="1:12" ht="47.25">
      <c r="A41" s="229" t="s">
        <v>189</v>
      </c>
      <c r="B41" s="230" t="s">
        <v>115</v>
      </c>
      <c r="C41" s="231">
        <v>38502.699999999997</v>
      </c>
      <c r="D41" s="231">
        <v>17097.699999999997</v>
      </c>
      <c r="E41" s="231">
        <f t="shared" si="4"/>
        <v>44.406496167801215</v>
      </c>
      <c r="F41" s="87"/>
      <c r="G41" s="7"/>
      <c r="H41" s="164"/>
      <c r="I41" s="164"/>
      <c r="J41" s="4"/>
    </row>
    <row r="42" spans="1:12" ht="38.25" customHeight="1">
      <c r="A42" s="229" t="s">
        <v>188</v>
      </c>
      <c r="B42" s="230" t="s">
        <v>117</v>
      </c>
      <c r="C42" s="231">
        <v>235192.6</v>
      </c>
      <c r="D42" s="231">
        <v>135663.20000000001</v>
      </c>
      <c r="E42" s="231">
        <f t="shared" si="4"/>
        <v>57.681746789652401</v>
      </c>
      <c r="F42" s="87"/>
      <c r="G42" s="7"/>
      <c r="H42" s="164"/>
      <c r="I42" s="164"/>
      <c r="J42" s="4"/>
    </row>
    <row r="43" spans="1:12" ht="35.25" customHeight="1">
      <c r="A43" s="229" t="s">
        <v>187</v>
      </c>
      <c r="B43" s="230" t="s">
        <v>119</v>
      </c>
      <c r="C43" s="231">
        <v>1853795.1</v>
      </c>
      <c r="D43" s="231">
        <v>1075520.5</v>
      </c>
      <c r="E43" s="231">
        <f t="shared" si="4"/>
        <v>58.017226391417253</v>
      </c>
      <c r="F43" s="87"/>
      <c r="G43" s="7"/>
      <c r="H43" s="164"/>
      <c r="I43" s="164"/>
      <c r="J43" s="35"/>
    </row>
    <row r="44" spans="1:12" ht="31.5">
      <c r="A44" s="229" t="s">
        <v>192</v>
      </c>
      <c r="B44" s="230" t="s">
        <v>121</v>
      </c>
      <c r="C44" s="231">
        <v>96870.7</v>
      </c>
      <c r="D44" s="231">
        <v>22971.1</v>
      </c>
      <c r="E44" s="231">
        <f t="shared" si="4"/>
        <v>23.713155783947055</v>
      </c>
      <c r="F44" s="87"/>
      <c r="G44" s="7"/>
      <c r="H44" s="164"/>
      <c r="I44" s="164"/>
      <c r="J44" s="4"/>
    </row>
    <row r="45" spans="1:12">
      <c r="A45" s="199" t="s">
        <v>158</v>
      </c>
      <c r="B45" s="227"/>
      <c r="C45" s="155">
        <f>C46+C56+C60+C65+C70+C72+C78+C81+C85+C90+C93</f>
        <v>3473602.9000000004</v>
      </c>
      <c r="D45" s="155">
        <f>D46+D56+D60+D65+D70+D72+D78+D81+D85+D90+D93</f>
        <v>1811478.7</v>
      </c>
      <c r="E45" s="233">
        <f>D45/C45*100</f>
        <v>52.149849943987547</v>
      </c>
      <c r="F45" s="87"/>
      <c r="G45" s="7"/>
      <c r="H45" s="164"/>
      <c r="I45" s="164"/>
      <c r="J45" s="4"/>
    </row>
    <row r="46" spans="1:12" s="11" customFormat="1">
      <c r="A46" s="156" t="s">
        <v>28</v>
      </c>
      <c r="B46" s="186" t="s">
        <v>29</v>
      </c>
      <c r="C46" s="155">
        <f>SUM(C47:C55)</f>
        <v>380843.7</v>
      </c>
      <c r="D46" s="155">
        <f>SUM(D47:D55)</f>
        <v>171448.1</v>
      </c>
      <c r="E46" s="155">
        <f>D46/C46*100</f>
        <v>45.017969313920645</v>
      </c>
      <c r="F46" s="87"/>
      <c r="G46" s="7"/>
      <c r="H46" s="167"/>
      <c r="I46" s="17"/>
      <c r="J46" s="45"/>
      <c r="K46" s="106"/>
      <c r="L46" s="17"/>
    </row>
    <row r="47" spans="1:12" s="11" customFormat="1" ht="31.5" hidden="1">
      <c r="A47" s="157" t="s">
        <v>30</v>
      </c>
      <c r="B47" s="159" t="s">
        <v>31</v>
      </c>
      <c r="C47" s="145">
        <v>0</v>
      </c>
      <c r="D47" s="190">
        <v>0</v>
      </c>
      <c r="E47" s="153">
        <v>0</v>
      </c>
      <c r="F47" s="87"/>
      <c r="G47" s="7"/>
      <c r="H47" s="167"/>
      <c r="I47" s="83"/>
      <c r="J47" s="17"/>
    </row>
    <row r="48" spans="1:12" s="11" customFormat="1" ht="33.75" customHeight="1">
      <c r="A48" s="157" t="s">
        <v>165</v>
      </c>
      <c r="B48" s="159" t="s">
        <v>31</v>
      </c>
      <c r="C48" s="145">
        <v>7662.2</v>
      </c>
      <c r="D48" s="145">
        <v>3460.7</v>
      </c>
      <c r="E48" s="153">
        <f>D48/C48*100</f>
        <v>45.165879251389939</v>
      </c>
      <c r="F48" s="87"/>
      <c r="G48" s="7"/>
      <c r="H48" s="167"/>
      <c r="I48" s="83"/>
      <c r="J48" s="17"/>
    </row>
    <row r="49" spans="1:12" s="11" customFormat="1" ht="47.25">
      <c r="A49" s="158" t="s">
        <v>180</v>
      </c>
      <c r="B49" s="159" t="s">
        <v>33</v>
      </c>
      <c r="C49" s="145">
        <v>573.6</v>
      </c>
      <c r="D49" s="145">
        <v>155.5</v>
      </c>
      <c r="E49" s="153">
        <f>D49/C49*100</f>
        <v>27.109483960948396</v>
      </c>
      <c r="F49" s="87"/>
      <c r="G49" s="7"/>
      <c r="H49" s="167"/>
      <c r="I49" s="45"/>
      <c r="J49" s="45"/>
      <c r="K49" s="223"/>
    </row>
    <row r="50" spans="1:12" ht="47.25">
      <c r="A50" s="157" t="s">
        <v>197</v>
      </c>
      <c r="B50" s="161" t="s">
        <v>35</v>
      </c>
      <c r="C50" s="153">
        <v>253600.2</v>
      </c>
      <c r="D50" s="153">
        <v>121740.2</v>
      </c>
      <c r="E50" s="153">
        <f>D50/C50*100</f>
        <v>48.004772866898364</v>
      </c>
      <c r="F50" s="87"/>
      <c r="G50" s="7"/>
      <c r="H50" s="167"/>
      <c r="I50" s="18"/>
      <c r="J50" s="18"/>
    </row>
    <row r="51" spans="1:12" hidden="1">
      <c r="A51" s="160" t="s">
        <v>144</v>
      </c>
      <c r="B51" s="187" t="s">
        <v>145</v>
      </c>
      <c r="C51" s="153"/>
      <c r="D51" s="153"/>
      <c r="E51" s="153">
        <v>0</v>
      </c>
      <c r="F51" s="87"/>
      <c r="G51" s="7"/>
      <c r="H51" s="167"/>
    </row>
    <row r="52" spans="1:12" ht="53.25" customHeight="1">
      <c r="A52" s="157" t="s">
        <v>181</v>
      </c>
      <c r="B52" s="161" t="s">
        <v>37</v>
      </c>
      <c r="C52" s="153">
        <v>45572</v>
      </c>
      <c r="D52" s="153">
        <v>23810.7</v>
      </c>
      <c r="E52" s="153">
        <f>D52/C52*100</f>
        <v>52.248529798999385</v>
      </c>
      <c r="F52" s="87"/>
      <c r="G52" s="7"/>
      <c r="H52" s="167"/>
      <c r="I52" s="19"/>
      <c r="J52" s="19"/>
      <c r="K52" s="12"/>
    </row>
    <row r="53" spans="1:12" hidden="1">
      <c r="A53" s="235" t="s">
        <v>38</v>
      </c>
      <c r="B53" s="161" t="s">
        <v>39</v>
      </c>
      <c r="C53" s="153"/>
      <c r="D53" s="234"/>
      <c r="E53" s="153" t="s">
        <v>154</v>
      </c>
      <c r="F53" s="87"/>
      <c r="G53" s="7"/>
      <c r="H53" s="167"/>
      <c r="I53" s="19"/>
      <c r="J53" s="19"/>
      <c r="K53" s="12"/>
    </row>
    <row r="54" spans="1:12">
      <c r="A54" s="157" t="s">
        <v>198</v>
      </c>
      <c r="B54" s="161" t="s">
        <v>41</v>
      </c>
      <c r="C54" s="153">
        <v>1000</v>
      </c>
      <c r="D54" s="153">
        <v>0</v>
      </c>
      <c r="E54" s="153" t="s">
        <v>154</v>
      </c>
      <c r="F54" s="87"/>
      <c r="G54" s="7"/>
      <c r="H54" s="167"/>
      <c r="I54" s="19"/>
      <c r="J54" s="19"/>
      <c r="K54" s="12"/>
    </row>
    <row r="55" spans="1:12">
      <c r="A55" s="157" t="s">
        <v>42</v>
      </c>
      <c r="B55" s="161" t="s">
        <v>43</v>
      </c>
      <c r="C55" s="153">
        <v>72435.7</v>
      </c>
      <c r="D55" s="153">
        <v>22281</v>
      </c>
      <c r="E55" s="153">
        <f t="shared" ref="E55:E88" si="5">D55/C55*100</f>
        <v>30.759694460052156</v>
      </c>
      <c r="F55" s="87"/>
      <c r="G55" s="7"/>
      <c r="H55" s="167"/>
      <c r="I55" s="19"/>
      <c r="J55" s="19"/>
      <c r="K55" s="12"/>
    </row>
    <row r="56" spans="1:12" ht="31.5">
      <c r="A56" s="156" t="s">
        <v>44</v>
      </c>
      <c r="B56" s="186" t="s">
        <v>45</v>
      </c>
      <c r="C56" s="155">
        <f>SUM(C57:C58)+C59</f>
        <v>44775.6</v>
      </c>
      <c r="D56" s="155">
        <f>SUM(D57:D58)+D59</f>
        <v>3004.8</v>
      </c>
      <c r="E56" s="141">
        <f t="shared" si="5"/>
        <v>6.710797845255005</v>
      </c>
      <c r="F56" s="87"/>
      <c r="G56" s="7"/>
      <c r="H56" s="167"/>
      <c r="I56" s="19"/>
      <c r="J56" s="19"/>
      <c r="K56" s="12"/>
      <c r="L56" s="18"/>
    </row>
    <row r="57" spans="1:12" ht="21" customHeight="1">
      <c r="A57" s="157" t="s">
        <v>182</v>
      </c>
      <c r="B57" s="161" t="s">
        <v>47</v>
      </c>
      <c r="C57" s="153">
        <v>4359.6000000000004</v>
      </c>
      <c r="D57" s="153">
        <v>170</v>
      </c>
      <c r="E57" s="153">
        <f t="shared" si="5"/>
        <v>3.8994403156252861</v>
      </c>
      <c r="F57" s="87"/>
      <c r="I57" s="7"/>
      <c r="J57" s="7"/>
    </row>
    <row r="58" spans="1:12" s="173" customFormat="1" ht="47.25">
      <c r="A58" s="157" t="s">
        <v>183</v>
      </c>
      <c r="B58" s="161" t="s">
        <v>49</v>
      </c>
      <c r="C58" s="153">
        <v>35599.5</v>
      </c>
      <c r="D58" s="153">
        <v>869.4</v>
      </c>
      <c r="E58" s="153">
        <f t="shared" si="5"/>
        <v>2.4421691315889267</v>
      </c>
      <c r="F58" s="87"/>
      <c r="H58" s="174"/>
      <c r="I58" s="175"/>
      <c r="J58" s="176"/>
    </row>
    <row r="59" spans="1:12" s="173" customFormat="1" ht="31.5">
      <c r="A59" s="162" t="s">
        <v>199</v>
      </c>
      <c r="B59" s="161" t="s">
        <v>51</v>
      </c>
      <c r="C59" s="153">
        <v>4816.5</v>
      </c>
      <c r="D59" s="153">
        <v>1965.4</v>
      </c>
      <c r="E59" s="153">
        <f t="shared" si="5"/>
        <v>40.805564206373923</v>
      </c>
      <c r="F59" s="87"/>
      <c r="H59" s="174"/>
      <c r="I59" s="175"/>
      <c r="J59" s="176"/>
    </row>
    <row r="60" spans="1:12">
      <c r="A60" s="163" t="s">
        <v>52</v>
      </c>
      <c r="B60" s="186" t="s">
        <v>53</v>
      </c>
      <c r="C60" s="155">
        <f>SUM(C61:C64)</f>
        <v>133726.5</v>
      </c>
      <c r="D60" s="155">
        <f>SUM(D61:D64)</f>
        <v>74365.899999999994</v>
      </c>
      <c r="E60" s="155">
        <f t="shared" si="5"/>
        <v>55.610443704127455</v>
      </c>
      <c r="F60" s="87"/>
    </row>
    <row r="61" spans="1:12">
      <c r="A61" s="160" t="s">
        <v>54</v>
      </c>
      <c r="B61" s="161" t="s">
        <v>55</v>
      </c>
      <c r="C61" s="153">
        <v>3197.1</v>
      </c>
      <c r="D61" s="153">
        <v>3197.1</v>
      </c>
      <c r="E61" s="153">
        <f t="shared" si="5"/>
        <v>100</v>
      </c>
      <c r="F61" s="87"/>
      <c r="I61" s="12"/>
    </row>
    <row r="62" spans="1:12">
      <c r="A62" s="160" t="s">
        <v>56</v>
      </c>
      <c r="B62" s="161" t="s">
        <v>57</v>
      </c>
      <c r="C62" s="153">
        <v>79388.800000000003</v>
      </c>
      <c r="D62" s="153">
        <v>43589.599999999999</v>
      </c>
      <c r="E62" s="153">
        <f t="shared" si="5"/>
        <v>54.906485549598926</v>
      </c>
      <c r="F62" s="87"/>
      <c r="H62" s="6"/>
      <c r="I62" s="7"/>
    </row>
    <row r="63" spans="1:12">
      <c r="A63" s="160" t="s">
        <v>58</v>
      </c>
      <c r="B63" s="161" t="s">
        <v>59</v>
      </c>
      <c r="C63" s="153">
        <v>18334.7</v>
      </c>
      <c r="D63" s="153">
        <v>8479.5</v>
      </c>
      <c r="E63" s="153">
        <f t="shared" si="5"/>
        <v>46.248370576011602</v>
      </c>
      <c r="F63" s="87"/>
    </row>
    <row r="64" spans="1:12">
      <c r="A64" s="160" t="s">
        <v>60</v>
      </c>
      <c r="B64" s="161" t="s">
        <v>61</v>
      </c>
      <c r="C64" s="153">
        <v>32805.9</v>
      </c>
      <c r="D64" s="153">
        <v>19099.7</v>
      </c>
      <c r="E64" s="153">
        <f t="shared" si="5"/>
        <v>58.220320125343306</v>
      </c>
      <c r="F64" s="87"/>
    </row>
    <row r="65" spans="1:18">
      <c r="A65" s="156" t="s">
        <v>62</v>
      </c>
      <c r="B65" s="186" t="s">
        <v>63</v>
      </c>
      <c r="C65" s="155">
        <f>C66+C67+C68+C69</f>
        <v>406777.1</v>
      </c>
      <c r="D65" s="155">
        <f>D66+D67+D68+D69</f>
        <v>135059.6</v>
      </c>
      <c r="E65" s="155">
        <f t="shared" si="5"/>
        <v>33.202360703195936</v>
      </c>
      <c r="F65" s="87"/>
    </row>
    <row r="66" spans="1:18">
      <c r="A66" s="157" t="s">
        <v>64</v>
      </c>
      <c r="B66" s="161" t="s">
        <v>65</v>
      </c>
      <c r="C66" s="153">
        <v>9749.2000000000007</v>
      </c>
      <c r="D66" s="153">
        <v>3773.6</v>
      </c>
      <c r="E66" s="153">
        <f t="shared" si="5"/>
        <v>38.706765683338119</v>
      </c>
      <c r="F66" s="87"/>
    </row>
    <row r="67" spans="1:18">
      <c r="A67" s="157" t="s">
        <v>66</v>
      </c>
      <c r="B67" s="161" t="s">
        <v>67</v>
      </c>
      <c r="C67" s="153">
        <v>18020.599999999999</v>
      </c>
      <c r="D67" s="153">
        <v>3560.1</v>
      </c>
      <c r="E67" s="153">
        <f t="shared" si="5"/>
        <v>19.755724004750121</v>
      </c>
      <c r="F67" s="87"/>
    </row>
    <row r="68" spans="1:18">
      <c r="A68" s="157" t="s">
        <v>68</v>
      </c>
      <c r="B68" s="161" t="s">
        <v>69</v>
      </c>
      <c r="C68" s="153">
        <v>319932</v>
      </c>
      <c r="D68" s="153">
        <v>99195.1</v>
      </c>
      <c r="E68" s="153">
        <f t="shared" si="5"/>
        <v>31.005057324681495</v>
      </c>
      <c r="F68" s="87"/>
    </row>
    <row r="69" spans="1:18" ht="31.5">
      <c r="A69" s="157" t="s">
        <v>70</v>
      </c>
      <c r="B69" s="161" t="s">
        <v>71</v>
      </c>
      <c r="C69" s="153">
        <v>59075.3</v>
      </c>
      <c r="D69" s="153">
        <v>28530.799999999999</v>
      </c>
      <c r="E69" s="153">
        <f t="shared" si="5"/>
        <v>48.295649789336657</v>
      </c>
      <c r="F69" s="87"/>
    </row>
    <row r="70" spans="1:18" hidden="1">
      <c r="A70" s="237" t="s">
        <v>137</v>
      </c>
      <c r="B70" s="200" t="s">
        <v>139</v>
      </c>
      <c r="C70" s="141">
        <f>C71</f>
        <v>0</v>
      </c>
      <c r="D70" s="141">
        <f>D71</f>
        <v>0</v>
      </c>
      <c r="E70" s="155" t="e">
        <f t="shared" si="5"/>
        <v>#DIV/0!</v>
      </c>
      <c r="F70" s="87"/>
    </row>
    <row r="71" spans="1:18" hidden="1">
      <c r="A71" s="235" t="s">
        <v>138</v>
      </c>
      <c r="B71" s="161" t="s">
        <v>140</v>
      </c>
      <c r="C71" s="153">
        <v>0</v>
      </c>
      <c r="D71" s="153">
        <v>0</v>
      </c>
      <c r="E71" s="153" t="e">
        <f t="shared" si="5"/>
        <v>#DIV/0!</v>
      </c>
      <c r="F71" s="87"/>
    </row>
    <row r="72" spans="1:18">
      <c r="A72" s="163" t="s">
        <v>72</v>
      </c>
      <c r="B72" s="186" t="s">
        <v>73</v>
      </c>
      <c r="C72" s="155">
        <f>C73+C74+C76+C77+C75</f>
        <v>1913964.9000000001</v>
      </c>
      <c r="D72" s="155">
        <f>D73+D74+D76+D77+D75</f>
        <v>1116658.7</v>
      </c>
      <c r="E72" s="155">
        <f t="shared" si="5"/>
        <v>58.342694790275409</v>
      </c>
      <c r="F72" s="87"/>
    </row>
    <row r="73" spans="1:18">
      <c r="A73" s="157" t="s">
        <v>74</v>
      </c>
      <c r="B73" s="161" t="s">
        <v>75</v>
      </c>
      <c r="C73" s="153">
        <v>648748.1</v>
      </c>
      <c r="D73" s="153">
        <v>340982.7</v>
      </c>
      <c r="E73" s="153">
        <f t="shared" si="5"/>
        <v>52.560107690488813</v>
      </c>
      <c r="F73" s="87"/>
    </row>
    <row r="74" spans="1:18">
      <c r="A74" s="157" t="s">
        <v>76</v>
      </c>
      <c r="B74" s="161" t="s">
        <v>77</v>
      </c>
      <c r="C74" s="153">
        <v>1006654.1</v>
      </c>
      <c r="D74" s="153">
        <v>626388.30000000005</v>
      </c>
      <c r="E74" s="153">
        <f t="shared" si="5"/>
        <v>62.224780090797829</v>
      </c>
      <c r="F74" s="87"/>
    </row>
    <row r="75" spans="1:18">
      <c r="A75" s="157" t="s">
        <v>152</v>
      </c>
      <c r="B75" s="161" t="s">
        <v>151</v>
      </c>
      <c r="C75" s="153">
        <v>144642.6</v>
      </c>
      <c r="D75" s="153">
        <v>89093.7</v>
      </c>
      <c r="E75" s="153">
        <f t="shared" si="5"/>
        <v>61.595753948007015</v>
      </c>
      <c r="F75" s="87"/>
    </row>
    <row r="76" spans="1:18">
      <c r="A76" s="157" t="s">
        <v>200</v>
      </c>
      <c r="B76" s="161" t="s">
        <v>79</v>
      </c>
      <c r="C76" s="153">
        <v>10044</v>
      </c>
      <c r="D76" s="153">
        <v>5229.8</v>
      </c>
      <c r="E76" s="153">
        <f t="shared" si="5"/>
        <v>52.068896853843093</v>
      </c>
      <c r="F76" s="87"/>
    </row>
    <row r="77" spans="1:18" s="2" customFormat="1">
      <c r="A77" s="157" t="s">
        <v>80</v>
      </c>
      <c r="B77" s="161" t="s">
        <v>81</v>
      </c>
      <c r="C77" s="153">
        <v>103876.1</v>
      </c>
      <c r="D77" s="153">
        <f>54964.2</f>
        <v>54964.2</v>
      </c>
      <c r="E77" s="153">
        <f t="shared" si="5"/>
        <v>52.913230281075244</v>
      </c>
      <c r="F77" s="87"/>
      <c r="G77" s="3"/>
      <c r="H77" s="4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s="2" customFormat="1">
      <c r="A78" s="156" t="s">
        <v>82</v>
      </c>
      <c r="B78" s="186" t="s">
        <v>83</v>
      </c>
      <c r="C78" s="155">
        <f>SUM(C79:C80)</f>
        <v>268951.7</v>
      </c>
      <c r="D78" s="155">
        <f>SUM(D79:D80)</f>
        <v>140599.70000000001</v>
      </c>
      <c r="E78" s="155">
        <f t="shared" si="5"/>
        <v>52.276932995775823</v>
      </c>
      <c r="F78" s="87"/>
      <c r="G78" s="3"/>
      <c r="H78" s="4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2" customFormat="1">
      <c r="A79" s="157" t="s">
        <v>84</v>
      </c>
      <c r="B79" s="161" t="s">
        <v>85</v>
      </c>
      <c r="C79" s="153">
        <v>193341.5</v>
      </c>
      <c r="D79" s="153">
        <v>104925.7</v>
      </c>
      <c r="E79" s="153">
        <f t="shared" si="5"/>
        <v>54.269621369442156</v>
      </c>
      <c r="F79" s="87"/>
      <c r="G79" s="3"/>
      <c r="H79" s="4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s="2" customFormat="1" ht="18" customHeight="1">
      <c r="A80" s="157" t="s">
        <v>86</v>
      </c>
      <c r="B80" s="161" t="s">
        <v>87</v>
      </c>
      <c r="C80" s="153">
        <v>75610.2</v>
      </c>
      <c r="D80" s="153">
        <v>35674</v>
      </c>
      <c r="E80" s="153">
        <f t="shared" si="5"/>
        <v>47.181464934625225</v>
      </c>
      <c r="F80" s="87"/>
      <c r="G80" s="3"/>
      <c r="H80" s="4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2" customFormat="1">
      <c r="A81" s="156" t="s">
        <v>88</v>
      </c>
      <c r="B81" s="186" t="s">
        <v>89</v>
      </c>
      <c r="C81" s="155">
        <f>SUM(C82:C84)</f>
        <v>46199.799999999996</v>
      </c>
      <c r="D81" s="155">
        <f>SUM(D82:D84)</f>
        <v>28067.7</v>
      </c>
      <c r="E81" s="155">
        <f t="shared" si="5"/>
        <v>60.75286040199309</v>
      </c>
      <c r="F81" s="87"/>
      <c r="G81" s="3"/>
      <c r="H81" s="4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2" customFormat="1">
      <c r="A82" s="157" t="s">
        <v>90</v>
      </c>
      <c r="B82" s="161" t="s">
        <v>91</v>
      </c>
      <c r="C82" s="153">
        <v>11547.8</v>
      </c>
      <c r="D82" s="153">
        <v>5697.8</v>
      </c>
      <c r="E82" s="153">
        <f t="shared" si="5"/>
        <v>49.341000017319317</v>
      </c>
      <c r="F82" s="87"/>
      <c r="G82" s="3"/>
      <c r="H82" s="4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2" customFormat="1">
      <c r="A83" s="157" t="s">
        <v>92</v>
      </c>
      <c r="B83" s="161" t="s">
        <v>93</v>
      </c>
      <c r="C83" s="153">
        <v>10742.4</v>
      </c>
      <c r="D83" s="153">
        <v>4716</v>
      </c>
      <c r="E83" s="153">
        <f t="shared" si="5"/>
        <v>43.90080428954424</v>
      </c>
      <c r="F83" s="87"/>
      <c r="G83" s="3"/>
      <c r="H83" s="4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2" customFormat="1">
      <c r="A84" s="157" t="s">
        <v>94</v>
      </c>
      <c r="B84" s="161" t="s">
        <v>95</v>
      </c>
      <c r="C84" s="153">
        <v>23909.599999999999</v>
      </c>
      <c r="D84" s="153">
        <v>17653.900000000001</v>
      </c>
      <c r="E84" s="153">
        <f t="shared" si="5"/>
        <v>73.83603238866398</v>
      </c>
      <c r="F84" s="87"/>
      <c r="G84" s="3"/>
      <c r="H84" s="4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s="2" customFormat="1">
      <c r="A85" s="156" t="s">
        <v>96</v>
      </c>
      <c r="B85" s="186" t="s">
        <v>97</v>
      </c>
      <c r="C85" s="155">
        <f>C86+C88+C89</f>
        <v>235192.5</v>
      </c>
      <c r="D85" s="155">
        <f>D86+D88+D89</f>
        <v>135663.19999999998</v>
      </c>
      <c r="E85" s="155">
        <f t="shared" si="5"/>
        <v>57.681771314986655</v>
      </c>
      <c r="F85" s="87"/>
      <c r="G85" s="3"/>
      <c r="H85" s="4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s="2" customFormat="1">
      <c r="A86" s="162" t="s">
        <v>98</v>
      </c>
      <c r="B86" s="161" t="s">
        <v>99</v>
      </c>
      <c r="C86" s="153">
        <v>16747.3</v>
      </c>
      <c r="D86" s="153">
        <v>8227</v>
      </c>
      <c r="E86" s="153">
        <f t="shared" si="5"/>
        <v>49.124336460205527</v>
      </c>
      <c r="F86" s="87"/>
      <c r="G86" s="3"/>
      <c r="H86" s="4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s="2" customFormat="1" hidden="1">
      <c r="A87" s="162" t="s">
        <v>143</v>
      </c>
      <c r="B87" s="187" t="s">
        <v>142</v>
      </c>
      <c r="C87" s="153"/>
      <c r="D87" s="153"/>
      <c r="E87" s="153" t="e">
        <f t="shared" si="5"/>
        <v>#DIV/0!</v>
      </c>
      <c r="F87" s="87"/>
      <c r="G87" s="3"/>
      <c r="H87" s="4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s="2" customFormat="1">
      <c r="A88" s="162" t="s">
        <v>201</v>
      </c>
      <c r="B88" s="187" t="s">
        <v>196</v>
      </c>
      <c r="C88" s="153">
        <v>202641.7</v>
      </c>
      <c r="D88" s="153">
        <v>119701.9</v>
      </c>
      <c r="E88" s="153">
        <f t="shared" si="5"/>
        <v>59.070714467950083</v>
      </c>
      <c r="F88" s="87"/>
      <c r="G88" s="3"/>
      <c r="H88" s="4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s="2" customFormat="1" ht="18" customHeight="1">
      <c r="A89" s="162" t="s">
        <v>100</v>
      </c>
      <c r="B89" s="161" t="s">
        <v>101</v>
      </c>
      <c r="C89" s="153">
        <v>15803.5</v>
      </c>
      <c r="D89" s="153">
        <v>7734.3</v>
      </c>
      <c r="E89" s="153">
        <f t="shared" ref="E89:E94" si="6">D89/C89*100</f>
        <v>48.940424589489673</v>
      </c>
      <c r="F89" s="87"/>
      <c r="G89" s="3"/>
      <c r="H89" s="22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s="191" customFormat="1">
      <c r="A90" s="150" t="s">
        <v>160</v>
      </c>
      <c r="B90" s="186" t="s">
        <v>161</v>
      </c>
      <c r="C90" s="155">
        <f>C91+C92</f>
        <v>6460.1</v>
      </c>
      <c r="D90" s="155">
        <f>D91+D92</f>
        <v>3083.6</v>
      </c>
      <c r="E90" s="155">
        <f t="shared" si="6"/>
        <v>47.73300722899026</v>
      </c>
      <c r="F90" s="87"/>
      <c r="G90" s="11"/>
      <c r="H90" s="33"/>
      <c r="I90" s="11"/>
      <c r="J90" s="11"/>
      <c r="K90" s="11"/>
      <c r="L90" s="11"/>
      <c r="M90" s="11"/>
      <c r="N90" s="11"/>
      <c r="O90" s="11"/>
      <c r="P90" s="11"/>
      <c r="Q90" s="11"/>
      <c r="R90" s="11"/>
    </row>
    <row r="91" spans="1:18" s="2" customFormat="1">
      <c r="A91" s="162" t="s">
        <v>163</v>
      </c>
      <c r="B91" s="161" t="s">
        <v>162</v>
      </c>
      <c r="C91" s="153">
        <v>6460.1</v>
      </c>
      <c r="D91" s="153">
        <v>3083.6</v>
      </c>
      <c r="E91" s="153">
        <f t="shared" si="6"/>
        <v>47.73300722899026</v>
      </c>
      <c r="F91" s="87"/>
      <c r="G91" s="3"/>
      <c r="H91" s="4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s="2" customFormat="1" hidden="1">
      <c r="A92" s="236" t="s">
        <v>163</v>
      </c>
      <c r="B92" s="161" t="s">
        <v>162</v>
      </c>
      <c r="C92" s="153">
        <v>0</v>
      </c>
      <c r="D92" s="153">
        <v>0</v>
      </c>
      <c r="E92" s="153" t="e">
        <f t="shared" si="6"/>
        <v>#DIV/0!</v>
      </c>
      <c r="F92" s="87"/>
      <c r="G92" s="3"/>
      <c r="H92" s="4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s="2" customFormat="1" ht="31.5">
      <c r="A93" s="156" t="s">
        <v>184</v>
      </c>
      <c r="B93" s="186" t="s">
        <v>103</v>
      </c>
      <c r="C93" s="155">
        <f>C94</f>
        <v>36711</v>
      </c>
      <c r="D93" s="155">
        <f>D94</f>
        <v>3527.4</v>
      </c>
      <c r="E93" s="155">
        <f t="shared" si="6"/>
        <v>9.6085641905695844</v>
      </c>
      <c r="F93" s="87"/>
      <c r="G93" s="3"/>
      <c r="H93" s="4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s="2" customFormat="1" ht="31.5">
      <c r="A94" s="162" t="s">
        <v>185</v>
      </c>
      <c r="B94" s="161" t="s">
        <v>105</v>
      </c>
      <c r="C94" s="153">
        <v>36711</v>
      </c>
      <c r="D94" s="153">
        <v>3527.4</v>
      </c>
      <c r="E94" s="153">
        <f t="shared" si="6"/>
        <v>9.6085641905695844</v>
      </c>
      <c r="F94" s="87"/>
      <c r="G94" s="194"/>
      <c r="H94" s="4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s="2" customFormat="1" ht="31.5">
      <c r="A95" s="238" t="s">
        <v>122</v>
      </c>
      <c r="B95" s="240" t="s">
        <v>123</v>
      </c>
      <c r="C95" s="241">
        <f>C96+C99+C104</f>
        <v>140000</v>
      </c>
      <c r="D95" s="241">
        <f>D96+D99+D103+D104</f>
        <v>-90009.1</v>
      </c>
      <c r="E95" s="241" t="s">
        <v>124</v>
      </c>
      <c r="F95" s="87"/>
      <c r="G95" s="224"/>
      <c r="H95" s="22"/>
      <c r="I95" s="19"/>
      <c r="J95" s="3"/>
      <c r="K95" s="3"/>
      <c r="L95" s="3"/>
      <c r="M95" s="3"/>
      <c r="N95" s="3"/>
      <c r="O95" s="3"/>
      <c r="P95" s="3"/>
      <c r="Q95" s="3"/>
      <c r="R95" s="3"/>
    </row>
    <row r="96" spans="1:18" s="2" customFormat="1" ht="31.5">
      <c r="A96" s="238" t="s">
        <v>125</v>
      </c>
      <c r="B96" s="240" t="s">
        <v>126</v>
      </c>
      <c r="C96" s="241">
        <f>C97-(-C98)+C103</f>
        <v>252325.40000000002</v>
      </c>
      <c r="D96" s="241">
        <f>D97-(-D98)</f>
        <v>-258755</v>
      </c>
      <c r="E96" s="241" t="s">
        <v>124</v>
      </c>
      <c r="F96" s="87"/>
      <c r="G96" s="3"/>
      <c r="H96" s="22"/>
      <c r="I96" s="19"/>
      <c r="J96" s="3"/>
      <c r="K96" s="3"/>
      <c r="L96" s="3"/>
      <c r="M96" s="3"/>
      <c r="N96" s="3"/>
      <c r="O96" s="3"/>
      <c r="P96" s="3"/>
      <c r="Q96" s="3"/>
      <c r="R96" s="3"/>
    </row>
    <row r="97" spans="1:18" s="2" customFormat="1" ht="31.5">
      <c r="A97" s="239" t="s">
        <v>175</v>
      </c>
      <c r="B97" s="242" t="s">
        <v>126</v>
      </c>
      <c r="C97" s="243">
        <v>604842.4</v>
      </c>
      <c r="D97" s="243">
        <v>0</v>
      </c>
      <c r="E97" s="153" t="s">
        <v>154</v>
      </c>
      <c r="F97" s="87"/>
      <c r="G97" s="3"/>
      <c r="H97" s="22"/>
      <c r="I97" s="19"/>
      <c r="J97" s="3"/>
      <c r="K97" s="3"/>
      <c r="L97" s="3"/>
      <c r="M97" s="3"/>
      <c r="N97" s="3"/>
      <c r="O97" s="3"/>
      <c r="P97" s="3"/>
      <c r="Q97" s="3"/>
      <c r="R97" s="3"/>
    </row>
    <row r="98" spans="1:18" s="2" customFormat="1" ht="31.5">
      <c r="A98" s="239" t="s">
        <v>176</v>
      </c>
      <c r="B98" s="242" t="s">
        <v>126</v>
      </c>
      <c r="C98" s="243">
        <v>-352517</v>
      </c>
      <c r="D98" s="243">
        <v>-258755</v>
      </c>
      <c r="E98" s="153">
        <f>D98/C98*100</f>
        <v>73.402133797802662</v>
      </c>
      <c r="F98" s="87"/>
      <c r="G98" s="3"/>
      <c r="H98" s="35"/>
      <c r="I98" s="18"/>
      <c r="J98" s="7"/>
      <c r="K98" s="3"/>
      <c r="L98" s="3"/>
      <c r="M98" s="3"/>
      <c r="N98" s="3"/>
      <c r="O98" s="3"/>
      <c r="P98" s="3"/>
      <c r="Q98" s="3"/>
      <c r="R98" s="3"/>
    </row>
    <row r="99" spans="1:18" s="2" customFormat="1" ht="31.5">
      <c r="A99" s="238" t="s">
        <v>177</v>
      </c>
      <c r="B99" s="240" t="s">
        <v>130</v>
      </c>
      <c r="C99" s="241">
        <f>C100+C101</f>
        <v>-112325.40000000002</v>
      </c>
      <c r="D99" s="241">
        <f>D100+D101</f>
        <v>237200</v>
      </c>
      <c r="E99" s="241" t="s">
        <v>124</v>
      </c>
      <c r="F99" s="87"/>
      <c r="G99" s="3"/>
      <c r="H99" s="35"/>
      <c r="I99" s="35"/>
      <c r="J99" s="7"/>
      <c r="K99" s="3"/>
      <c r="L99" s="3"/>
      <c r="M99" s="3"/>
      <c r="N99" s="3"/>
      <c r="O99" s="3"/>
      <c r="P99" s="3"/>
      <c r="Q99" s="3"/>
      <c r="R99" s="3"/>
    </row>
    <row r="100" spans="1:18" s="2" customFormat="1" ht="47.25">
      <c r="A100" s="239" t="s">
        <v>178</v>
      </c>
      <c r="B100" s="242" t="s">
        <v>130</v>
      </c>
      <c r="C100" s="243">
        <v>260000</v>
      </c>
      <c r="D100" s="243">
        <v>260000</v>
      </c>
      <c r="E100" s="153">
        <f>D100/C100*100</f>
        <v>100</v>
      </c>
      <c r="F100" s="87"/>
      <c r="G100" s="3"/>
      <c r="H100" s="35"/>
      <c r="I100" s="35"/>
      <c r="J100" s="7"/>
      <c r="K100" s="3"/>
      <c r="L100" s="3"/>
      <c r="M100" s="3"/>
      <c r="N100" s="3"/>
      <c r="O100" s="3"/>
      <c r="P100" s="3"/>
      <c r="Q100" s="3"/>
      <c r="R100" s="3"/>
    </row>
    <row r="101" spans="1:18" s="2" customFormat="1" ht="47.25">
      <c r="A101" s="239" t="s">
        <v>179</v>
      </c>
      <c r="B101" s="242" t="s">
        <v>130</v>
      </c>
      <c r="C101" s="243">
        <v>-372325.4</v>
      </c>
      <c r="D101" s="243">
        <v>-22800</v>
      </c>
      <c r="E101" s="153">
        <f>D101/C101*100</f>
        <v>6.1236756879869052</v>
      </c>
      <c r="F101" s="87"/>
      <c r="G101" s="194"/>
      <c r="H101" s="4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s="2" customFormat="1" ht="31.5" hidden="1">
      <c r="A102" s="238" t="s">
        <v>133</v>
      </c>
      <c r="B102" s="240" t="s">
        <v>134</v>
      </c>
      <c r="C102" s="241"/>
      <c r="D102" s="241"/>
      <c r="E102" s="241" t="s">
        <v>124</v>
      </c>
      <c r="F102" s="87"/>
      <c r="G102" s="193"/>
      <c r="H102" s="4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s="2" customFormat="1" ht="31.5">
      <c r="A103" s="238" t="s">
        <v>133</v>
      </c>
      <c r="B103" s="240" t="s">
        <v>134</v>
      </c>
      <c r="C103" s="241">
        <v>0</v>
      </c>
      <c r="D103" s="241">
        <v>26511.4</v>
      </c>
      <c r="E103" s="241" t="s">
        <v>124</v>
      </c>
      <c r="F103" s="87"/>
      <c r="G103" s="224"/>
      <c r="H103" s="4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s="2" customFormat="1" ht="31.5">
      <c r="A104" s="238" t="s">
        <v>135</v>
      </c>
      <c r="B104" s="240" t="s">
        <v>136</v>
      </c>
      <c r="C104" s="241">
        <v>0</v>
      </c>
      <c r="D104" s="241">
        <v>-94965.5</v>
      </c>
      <c r="E104" s="241" t="s">
        <v>124</v>
      </c>
      <c r="F104" s="87"/>
      <c r="G104" s="224"/>
      <c r="H104" s="35"/>
      <c r="I104" s="35"/>
      <c r="J104" s="3"/>
      <c r="K104" s="3"/>
      <c r="L104" s="3"/>
      <c r="M104" s="3"/>
      <c r="N104" s="3"/>
      <c r="O104" s="3"/>
      <c r="P104" s="3"/>
      <c r="Q104" s="3"/>
      <c r="R104" s="3"/>
    </row>
    <row r="105" spans="1:18" s="2" customFormat="1" ht="28.5" customHeight="1">
      <c r="A105" s="225"/>
      <c r="B105" s="168"/>
      <c r="C105" s="169"/>
      <c r="D105" s="169"/>
      <c r="E105" s="169"/>
      <c r="F105" s="87"/>
      <c r="G105" s="3"/>
      <c r="H105" s="4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s="2" customFormat="1" ht="20.25">
      <c r="A106" s="185"/>
      <c r="B106" s="171"/>
      <c r="C106" s="169"/>
      <c r="D106" s="169"/>
      <c r="E106" s="173"/>
      <c r="F106" s="173"/>
      <c r="G106" s="3"/>
      <c r="H106" s="4"/>
      <c r="I106" s="18"/>
      <c r="J106" s="3"/>
      <c r="K106" s="3"/>
      <c r="L106" s="3"/>
      <c r="M106" s="3"/>
      <c r="N106" s="3"/>
      <c r="O106" s="3"/>
      <c r="P106" s="3"/>
      <c r="Q106" s="3"/>
      <c r="R106" s="3"/>
    </row>
    <row r="107" spans="1:18" s="2" customFormat="1" ht="20.25">
      <c r="A107" s="177"/>
      <c r="B107" s="171"/>
      <c r="C107" s="172"/>
      <c r="D107" s="172"/>
      <c r="E107" s="173"/>
      <c r="F107" s="173"/>
      <c r="G107" s="3"/>
      <c r="H107" s="35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s="2" customFormat="1">
      <c r="A108" s="184"/>
      <c r="B108" s="168"/>
      <c r="C108" s="169"/>
      <c r="D108" s="169"/>
      <c r="E108" s="170"/>
      <c r="F108" s="170"/>
      <c r="G108" s="3"/>
      <c r="H108" s="4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s="2" customFormat="1">
      <c r="A109" s="184"/>
      <c r="B109" s="168"/>
      <c r="C109" s="169"/>
      <c r="D109" s="169"/>
      <c r="E109" s="170"/>
      <c r="F109" s="170"/>
      <c r="G109" s="3"/>
      <c r="H109" s="4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s="2" customFormat="1">
      <c r="B110" s="1"/>
      <c r="C110" s="86"/>
      <c r="D110" s="86"/>
      <c r="E110" s="86"/>
      <c r="F110" s="86"/>
      <c r="G110" s="3"/>
      <c r="H110" s="4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s="2" customFormat="1">
      <c r="A111" s="37"/>
      <c r="B111" s="1"/>
      <c r="C111" s="86"/>
      <c r="D111" s="86"/>
      <c r="E111" s="86"/>
      <c r="F111" s="86"/>
      <c r="G111" s="3"/>
      <c r="H111" s="4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s="2" customFormat="1">
      <c r="A112" s="37"/>
      <c r="B112" s="1"/>
      <c r="C112" s="86"/>
      <c r="D112" s="86"/>
      <c r="E112" s="86"/>
      <c r="F112" s="86"/>
      <c r="G112" s="3"/>
      <c r="H112" s="4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s="2" customFormat="1">
      <c r="A113" s="37"/>
      <c r="B113" s="1"/>
      <c r="C113" s="86"/>
      <c r="D113" s="86"/>
      <c r="E113" s="86"/>
      <c r="F113" s="86"/>
      <c r="G113" s="3"/>
      <c r="H113" s="4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s="2" customFormat="1">
      <c r="A114" s="37"/>
      <c r="B114" s="1"/>
      <c r="C114" s="86"/>
      <c r="D114" s="86"/>
      <c r="E114" s="86"/>
      <c r="F114" s="86"/>
      <c r="G114" s="3"/>
      <c r="H114" s="4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s="2" customFormat="1">
      <c r="A115" s="37"/>
      <c r="B115" s="1"/>
      <c r="C115" s="86"/>
      <c r="D115" s="86"/>
      <c r="E115" s="86"/>
      <c r="F115" s="86"/>
      <c r="G115" s="3"/>
      <c r="H115" s="4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s="2" customFormat="1">
      <c r="A116" s="37"/>
      <c r="B116" s="1"/>
      <c r="C116" s="86"/>
      <c r="D116" s="86"/>
      <c r="E116" s="86"/>
      <c r="F116" s="86"/>
      <c r="G116" s="3"/>
      <c r="H116" s="4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s="2" customFormat="1">
      <c r="A117" s="37"/>
      <c r="B117" s="1"/>
      <c r="C117" s="86"/>
      <c r="D117" s="86"/>
      <c r="E117" s="86"/>
      <c r="F117" s="86"/>
      <c r="G117" s="3"/>
      <c r="H117" s="4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s="2" customFormat="1">
      <c r="A118" s="37"/>
      <c r="B118" s="1"/>
      <c r="C118" s="86"/>
      <c r="D118" s="86"/>
      <c r="E118" s="86"/>
      <c r="F118" s="86"/>
      <c r="G118" s="3"/>
      <c r="H118" s="4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s="2" customFormat="1">
      <c r="A119" s="37"/>
      <c r="B119" s="1"/>
      <c r="C119" s="86"/>
      <c r="D119" s="86"/>
      <c r="E119" s="86"/>
      <c r="F119" s="86"/>
      <c r="G119" s="3"/>
      <c r="H119" s="4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s="2" customFormat="1">
      <c r="A120" s="37"/>
      <c r="B120" s="1"/>
      <c r="C120" s="86"/>
      <c r="D120" s="86"/>
      <c r="E120" s="86"/>
      <c r="F120" s="86"/>
      <c r="G120" s="3"/>
      <c r="H120" s="4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s="2" customFormat="1">
      <c r="A121" s="37"/>
      <c r="B121" s="1"/>
      <c r="C121" s="86"/>
      <c r="D121" s="86"/>
      <c r="E121" s="86"/>
      <c r="F121" s="86"/>
      <c r="G121" s="3"/>
      <c r="H121" s="4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s="2" customFormat="1">
      <c r="A122" s="37"/>
      <c r="B122" s="1"/>
      <c r="C122" s="86"/>
      <c r="D122" s="86"/>
      <c r="E122" s="86"/>
      <c r="F122" s="86"/>
      <c r="G122" s="3"/>
      <c r="H122" s="4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s="2" customFormat="1">
      <c r="A123" s="37"/>
      <c r="B123" s="1"/>
      <c r="C123" s="86"/>
      <c r="D123" s="86"/>
      <c r="E123" s="86"/>
      <c r="F123" s="86"/>
      <c r="G123" s="3"/>
      <c r="H123" s="4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s="2" customFormat="1">
      <c r="A124" s="37"/>
      <c r="B124" s="1"/>
      <c r="C124" s="86"/>
      <c r="D124" s="86"/>
      <c r="E124" s="86"/>
      <c r="F124" s="86"/>
      <c r="G124" s="3"/>
      <c r="H124" s="4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s="2" customFormat="1">
      <c r="A125" s="37"/>
      <c r="B125" s="1"/>
      <c r="C125" s="86"/>
      <c r="D125" s="86"/>
      <c r="E125" s="86"/>
      <c r="F125" s="86"/>
      <c r="G125" s="3"/>
      <c r="H125" s="4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s="2" customFormat="1">
      <c r="A126" s="37"/>
      <c r="B126" s="1"/>
      <c r="C126" s="86"/>
      <c r="D126" s="86"/>
      <c r="E126" s="86"/>
      <c r="F126" s="86"/>
      <c r="G126" s="3"/>
      <c r="H126" s="4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s="2" customFormat="1">
      <c r="A127" s="37"/>
      <c r="B127" s="1"/>
      <c r="C127" s="86"/>
      <c r="D127" s="86"/>
      <c r="E127" s="86"/>
      <c r="F127" s="86"/>
      <c r="G127" s="3"/>
      <c r="H127" s="4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s="2" customFormat="1">
      <c r="A128" s="37"/>
      <c r="B128" s="1"/>
      <c r="C128" s="86"/>
      <c r="D128" s="86"/>
      <c r="E128" s="86"/>
      <c r="F128" s="86"/>
      <c r="G128" s="3"/>
      <c r="H128" s="4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s="2" customFormat="1">
      <c r="A129" s="37"/>
      <c r="B129" s="1"/>
      <c r="C129" s="86"/>
      <c r="D129" s="86"/>
      <c r="E129" s="86"/>
      <c r="F129" s="86"/>
      <c r="G129" s="3"/>
      <c r="H129" s="4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s="2" customFormat="1">
      <c r="A130" s="37"/>
      <c r="B130" s="1"/>
      <c r="C130" s="86"/>
      <c r="D130" s="86"/>
      <c r="E130" s="86"/>
      <c r="F130" s="86"/>
      <c r="G130" s="3"/>
      <c r="H130" s="4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s="2" customFormat="1">
      <c r="A131" s="37"/>
      <c r="B131" s="1"/>
      <c r="C131" s="86"/>
      <c r="D131" s="86"/>
      <c r="E131" s="86"/>
      <c r="F131" s="86"/>
      <c r="G131" s="3"/>
      <c r="H131" s="4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s="2" customFormat="1">
      <c r="A132" s="37"/>
      <c r="B132" s="1"/>
      <c r="C132" s="86"/>
      <c r="D132" s="86"/>
      <c r="E132" s="86"/>
      <c r="F132" s="86"/>
      <c r="G132" s="3"/>
      <c r="H132" s="4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s="2" customFormat="1">
      <c r="A133" s="37"/>
      <c r="B133" s="1"/>
      <c r="C133" s="86"/>
      <c r="D133" s="86"/>
      <c r="E133" s="86"/>
      <c r="F133" s="86"/>
      <c r="G133" s="3"/>
      <c r="H133" s="4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s="2" customFormat="1">
      <c r="A134" s="37"/>
      <c r="B134" s="1"/>
      <c r="C134" s="86"/>
      <c r="D134" s="86"/>
      <c r="E134" s="86"/>
      <c r="F134" s="86"/>
      <c r="G134" s="3"/>
      <c r="H134" s="4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s="2" customFormat="1">
      <c r="A135" s="37"/>
      <c r="B135" s="1"/>
      <c r="C135" s="86"/>
      <c r="D135" s="86"/>
      <c r="E135" s="86"/>
      <c r="F135" s="86"/>
      <c r="G135" s="3"/>
      <c r="H135" s="4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s="2" customFormat="1">
      <c r="A136" s="37"/>
      <c r="B136" s="1"/>
      <c r="C136" s="86"/>
      <c r="D136" s="86"/>
      <c r="E136" s="86"/>
      <c r="F136" s="86"/>
      <c r="G136" s="3"/>
      <c r="H136" s="4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s="2" customFormat="1">
      <c r="A137" s="37"/>
      <c r="B137" s="1"/>
      <c r="C137" s="86"/>
      <c r="D137" s="86"/>
      <c r="E137" s="86"/>
      <c r="F137" s="86"/>
      <c r="G137" s="3"/>
      <c r="H137" s="4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s="2" customFormat="1">
      <c r="A138" s="37"/>
      <c r="B138" s="1"/>
      <c r="C138" s="86"/>
      <c r="D138" s="86"/>
      <c r="E138" s="86"/>
      <c r="F138" s="86"/>
      <c r="G138" s="3"/>
      <c r="H138" s="4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s="2" customFormat="1">
      <c r="A139" s="37"/>
      <c r="B139" s="1"/>
      <c r="C139" s="86"/>
      <c r="D139" s="86"/>
      <c r="E139" s="86"/>
      <c r="F139" s="86"/>
      <c r="G139" s="3"/>
      <c r="H139" s="4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s="2" customFormat="1">
      <c r="A140" s="37"/>
      <c r="B140" s="1"/>
      <c r="C140" s="86"/>
      <c r="D140" s="86"/>
      <c r="E140" s="86"/>
      <c r="F140" s="86"/>
      <c r="G140" s="3"/>
      <c r="H140" s="4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s="2" customFormat="1">
      <c r="A141" s="37"/>
      <c r="B141" s="1"/>
      <c r="C141" s="86"/>
      <c r="D141" s="86"/>
      <c r="E141" s="86"/>
      <c r="F141" s="86"/>
      <c r="G141" s="3"/>
      <c r="H141" s="4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s="2" customFormat="1">
      <c r="A142" s="37"/>
      <c r="B142" s="1"/>
      <c r="C142" s="86"/>
      <c r="D142" s="86"/>
      <c r="E142" s="86"/>
      <c r="F142" s="86"/>
      <c r="G142" s="3"/>
      <c r="H142" s="4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s="2" customFormat="1">
      <c r="A143" s="37"/>
      <c r="B143" s="1"/>
      <c r="C143" s="86"/>
      <c r="D143" s="86"/>
      <c r="E143" s="86"/>
      <c r="F143" s="86"/>
      <c r="G143" s="3"/>
      <c r="H143" s="4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s="2" customFormat="1">
      <c r="A144" s="37"/>
      <c r="B144" s="1"/>
      <c r="C144" s="86"/>
      <c r="D144" s="86"/>
      <c r="E144" s="86"/>
      <c r="F144" s="86"/>
      <c r="G144" s="3"/>
      <c r="H144" s="4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s="2" customFormat="1">
      <c r="A145" s="37"/>
      <c r="B145" s="1"/>
      <c r="C145" s="86"/>
      <c r="D145" s="86"/>
      <c r="E145" s="86"/>
      <c r="F145" s="86"/>
      <c r="G145" s="3"/>
      <c r="H145" s="4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s="2" customFormat="1">
      <c r="A146" s="37"/>
      <c r="B146" s="1"/>
      <c r="C146" s="86"/>
      <c r="D146" s="86"/>
      <c r="E146" s="86"/>
      <c r="F146" s="86"/>
      <c r="G146" s="3"/>
      <c r="H146" s="4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s="2" customFormat="1">
      <c r="A147" s="37"/>
      <c r="B147" s="1"/>
      <c r="C147" s="86"/>
      <c r="D147" s="86"/>
      <c r="E147" s="86"/>
      <c r="F147" s="86"/>
      <c r="G147" s="3"/>
      <c r="H147" s="4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s="2" customFormat="1">
      <c r="A148" s="37"/>
      <c r="B148" s="1"/>
      <c r="C148" s="86"/>
      <c r="D148" s="86"/>
      <c r="E148" s="86"/>
      <c r="F148" s="86"/>
      <c r="G148" s="3"/>
      <c r="H148" s="4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s="2" customFormat="1">
      <c r="A149" s="37"/>
      <c r="B149" s="1"/>
      <c r="C149" s="86"/>
      <c r="D149" s="86"/>
      <c r="E149" s="86"/>
      <c r="F149" s="86"/>
      <c r="G149" s="3"/>
      <c r="H149" s="4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s="2" customFormat="1">
      <c r="A150" s="37"/>
      <c r="B150" s="1"/>
      <c r="C150" s="86"/>
      <c r="D150" s="86"/>
      <c r="E150" s="86"/>
      <c r="F150" s="86"/>
      <c r="G150" s="3"/>
      <c r="H150" s="4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s="2" customFormat="1">
      <c r="A151" s="37"/>
      <c r="B151" s="1"/>
      <c r="C151" s="86"/>
      <c r="D151" s="86"/>
      <c r="E151" s="86"/>
      <c r="F151" s="86"/>
      <c r="G151" s="3"/>
      <c r="H151" s="4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s="2" customFormat="1">
      <c r="A152" s="37"/>
      <c r="B152" s="1"/>
      <c r="C152" s="86"/>
      <c r="D152" s="86"/>
      <c r="E152" s="86"/>
      <c r="F152" s="86"/>
      <c r="G152" s="3"/>
      <c r="H152" s="4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s="2" customFormat="1">
      <c r="A153" s="37"/>
      <c r="B153" s="1"/>
      <c r="C153" s="86"/>
      <c r="D153" s="86"/>
      <c r="E153" s="86"/>
      <c r="F153" s="86"/>
      <c r="G153" s="3"/>
      <c r="H153" s="4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s="2" customFormat="1">
      <c r="A154" s="37"/>
      <c r="B154" s="1"/>
      <c r="C154" s="86"/>
      <c r="D154" s="86"/>
      <c r="E154" s="86"/>
      <c r="F154" s="86"/>
      <c r="G154" s="3"/>
      <c r="H154" s="4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s="2" customFormat="1">
      <c r="A155" s="37"/>
      <c r="B155" s="1"/>
      <c r="C155" s="86"/>
      <c r="D155" s="86"/>
      <c r="E155" s="86"/>
      <c r="F155" s="86"/>
      <c r="G155" s="3"/>
      <c r="H155" s="4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s="2" customFormat="1">
      <c r="A156" s="37"/>
      <c r="B156" s="1"/>
      <c r="C156" s="86"/>
      <c r="D156" s="86"/>
      <c r="E156" s="86"/>
      <c r="F156" s="86"/>
      <c r="G156" s="3"/>
      <c r="H156" s="4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s="2" customFormat="1">
      <c r="A157" s="37"/>
      <c r="B157" s="1"/>
      <c r="C157" s="86"/>
      <c r="D157" s="86"/>
      <c r="E157" s="86"/>
      <c r="F157" s="86"/>
      <c r="G157" s="3"/>
      <c r="H157" s="4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s="2" customFormat="1">
      <c r="A158" s="37"/>
      <c r="B158" s="1"/>
      <c r="C158" s="86"/>
      <c r="D158" s="86"/>
      <c r="E158" s="86"/>
      <c r="F158" s="86"/>
      <c r="G158" s="3"/>
      <c r="H158" s="4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s="2" customFormat="1">
      <c r="A159" s="37"/>
      <c r="B159" s="1"/>
      <c r="C159" s="86"/>
      <c r="D159" s="86"/>
      <c r="E159" s="86"/>
      <c r="F159" s="86"/>
      <c r="G159" s="3"/>
      <c r="H159" s="4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s="2" customFormat="1">
      <c r="A160" s="37"/>
      <c r="B160" s="1"/>
      <c r="C160" s="86"/>
      <c r="D160" s="86"/>
      <c r="E160" s="86"/>
      <c r="F160" s="86"/>
      <c r="G160" s="3"/>
      <c r="H160" s="4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s="2" customFormat="1">
      <c r="A161" s="37"/>
      <c r="B161" s="1"/>
      <c r="C161" s="86"/>
      <c r="D161" s="86"/>
      <c r="E161" s="86"/>
      <c r="F161" s="86"/>
      <c r="G161" s="3"/>
      <c r="H161" s="4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s="2" customFormat="1">
      <c r="A162" s="37"/>
      <c r="B162" s="1"/>
      <c r="C162" s="86"/>
      <c r="D162" s="86"/>
      <c r="E162" s="86"/>
      <c r="F162" s="86"/>
      <c r="G162" s="3"/>
      <c r="H162" s="4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s="2" customFormat="1">
      <c r="A163" s="37"/>
      <c r="B163" s="1"/>
      <c r="C163" s="86"/>
      <c r="D163" s="86"/>
      <c r="E163" s="86"/>
      <c r="F163" s="86"/>
      <c r="G163" s="3"/>
      <c r="H163" s="4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s="2" customFormat="1">
      <c r="A164" s="37"/>
      <c r="B164" s="1"/>
      <c r="C164" s="86"/>
      <c r="D164" s="86"/>
      <c r="E164" s="86"/>
      <c r="F164" s="86"/>
      <c r="G164" s="3"/>
      <c r="H164" s="4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s="2" customFormat="1">
      <c r="A165" s="37"/>
      <c r="B165" s="1"/>
      <c r="C165" s="86"/>
      <c r="D165" s="86"/>
      <c r="E165" s="86"/>
      <c r="F165" s="86"/>
      <c r="G165" s="3"/>
      <c r="H165" s="4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s="2" customFormat="1">
      <c r="A166" s="37"/>
      <c r="B166" s="1"/>
      <c r="C166" s="86"/>
      <c r="D166" s="86"/>
      <c r="E166" s="86"/>
      <c r="F166" s="86"/>
      <c r="G166" s="3"/>
      <c r="H166" s="4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s="2" customFormat="1">
      <c r="A167" s="37"/>
      <c r="B167" s="1"/>
      <c r="C167" s="86"/>
      <c r="D167" s="86"/>
      <c r="E167" s="86"/>
      <c r="F167" s="86"/>
      <c r="G167" s="3"/>
      <c r="H167" s="4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s="2" customFormat="1">
      <c r="A168" s="37"/>
      <c r="B168" s="1"/>
      <c r="C168" s="86"/>
      <c r="D168" s="86"/>
      <c r="E168" s="86"/>
      <c r="F168" s="86"/>
      <c r="G168" s="3"/>
      <c r="H168" s="4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s="2" customFormat="1">
      <c r="A169" s="37"/>
      <c r="B169" s="1"/>
      <c r="C169" s="86"/>
      <c r="D169" s="86"/>
      <c r="E169" s="86"/>
      <c r="F169" s="86"/>
      <c r="G169" s="3"/>
      <c r="H169" s="4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s="2" customFormat="1">
      <c r="A170" s="37"/>
      <c r="B170" s="1"/>
      <c r="C170" s="86"/>
      <c r="D170" s="86"/>
      <c r="E170" s="86"/>
      <c r="F170" s="86"/>
      <c r="G170" s="3"/>
      <c r="H170" s="4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s="2" customFormat="1">
      <c r="A171" s="37"/>
      <c r="B171" s="1"/>
      <c r="C171" s="86"/>
      <c r="D171" s="86"/>
      <c r="E171" s="86"/>
      <c r="F171" s="86"/>
      <c r="G171" s="3"/>
      <c r="H171" s="4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s="2" customFormat="1">
      <c r="A172" s="37"/>
      <c r="B172" s="1"/>
      <c r="C172" s="86"/>
      <c r="D172" s="86"/>
      <c r="E172" s="86"/>
      <c r="F172" s="86"/>
      <c r="G172" s="3"/>
      <c r="H172" s="4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s="2" customFormat="1">
      <c r="A173" s="37"/>
      <c r="B173" s="1"/>
      <c r="C173" s="86"/>
      <c r="D173" s="86"/>
      <c r="E173" s="86"/>
      <c r="F173" s="86"/>
      <c r="G173" s="3"/>
      <c r="H173" s="4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s="2" customFormat="1">
      <c r="A174" s="37"/>
      <c r="B174" s="1"/>
      <c r="C174" s="86"/>
      <c r="D174" s="86"/>
      <c r="E174" s="86"/>
      <c r="F174" s="86"/>
      <c r="G174" s="3"/>
      <c r="H174" s="4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s="2" customFormat="1">
      <c r="A175" s="37"/>
      <c r="B175" s="1"/>
      <c r="C175" s="86"/>
      <c r="D175" s="86"/>
      <c r="E175" s="86"/>
      <c r="F175" s="86"/>
      <c r="G175" s="3"/>
      <c r="H175" s="4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s="2" customFormat="1">
      <c r="A176" s="37"/>
      <c r="B176" s="1"/>
      <c r="C176" s="86"/>
      <c r="D176" s="86"/>
      <c r="E176" s="86"/>
      <c r="F176" s="86"/>
      <c r="G176" s="3"/>
      <c r="H176" s="4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s="2" customFormat="1">
      <c r="A177" s="37"/>
      <c r="B177" s="1"/>
      <c r="C177" s="86"/>
      <c r="D177" s="86"/>
      <c r="E177" s="86"/>
      <c r="F177" s="86"/>
      <c r="G177" s="3"/>
      <c r="H177" s="4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s="2" customFormat="1">
      <c r="A178" s="37"/>
      <c r="B178" s="1"/>
      <c r="C178" s="86"/>
      <c r="D178" s="86"/>
      <c r="E178" s="86"/>
      <c r="F178" s="86"/>
      <c r="G178" s="3"/>
      <c r="H178" s="4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s="2" customFormat="1">
      <c r="A179" s="37"/>
      <c r="B179" s="1"/>
      <c r="C179" s="86"/>
      <c r="D179" s="86"/>
      <c r="E179" s="86"/>
      <c r="F179" s="86"/>
      <c r="G179" s="3"/>
      <c r="H179" s="4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s="2" customFormat="1">
      <c r="A180" s="37"/>
      <c r="B180" s="1"/>
      <c r="C180" s="86"/>
      <c r="D180" s="86"/>
      <c r="E180" s="86"/>
      <c r="F180" s="86"/>
      <c r="G180" s="3"/>
      <c r="H180" s="4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s="2" customFormat="1">
      <c r="A181" s="37"/>
      <c r="B181" s="1"/>
      <c r="C181" s="86"/>
      <c r="D181" s="86"/>
      <c r="E181" s="86"/>
      <c r="F181" s="86"/>
      <c r="G181" s="3"/>
      <c r="H181" s="4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s="2" customFormat="1">
      <c r="A182" s="37"/>
      <c r="B182" s="1"/>
      <c r="C182" s="86"/>
      <c r="D182" s="86"/>
      <c r="E182" s="86"/>
      <c r="F182" s="86"/>
      <c r="G182" s="3"/>
      <c r="H182" s="4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s="2" customFormat="1">
      <c r="A183" s="37"/>
      <c r="B183" s="1"/>
      <c r="C183" s="86"/>
      <c r="D183" s="86"/>
      <c r="E183" s="86"/>
      <c r="F183" s="86"/>
      <c r="G183" s="3"/>
      <c r="H183" s="4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s="2" customFormat="1">
      <c r="A184" s="37"/>
      <c r="B184" s="1"/>
      <c r="C184" s="86"/>
      <c r="D184" s="86"/>
      <c r="E184" s="86"/>
      <c r="F184" s="86"/>
      <c r="G184" s="3"/>
      <c r="H184" s="4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s="2" customFormat="1">
      <c r="A185" s="37"/>
      <c r="B185" s="1"/>
      <c r="C185" s="86"/>
      <c r="D185" s="86"/>
      <c r="E185" s="86"/>
      <c r="F185" s="86"/>
      <c r="G185" s="3"/>
      <c r="H185" s="4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s="2" customFormat="1">
      <c r="A186" s="37"/>
      <c r="B186" s="1"/>
      <c r="C186" s="86"/>
      <c r="D186" s="86"/>
      <c r="E186" s="86"/>
      <c r="F186" s="86"/>
      <c r="G186" s="3"/>
      <c r="H186" s="4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s="2" customFormat="1">
      <c r="A187" s="37"/>
      <c r="B187" s="1"/>
      <c r="C187" s="86"/>
      <c r="D187" s="86"/>
      <c r="E187" s="86"/>
      <c r="F187" s="86"/>
      <c r="G187" s="3"/>
      <c r="H187" s="4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s="2" customFormat="1">
      <c r="A188" s="37"/>
      <c r="B188" s="1"/>
      <c r="C188" s="86"/>
      <c r="D188" s="86"/>
      <c r="E188" s="86"/>
      <c r="F188" s="86"/>
      <c r="G188" s="3"/>
      <c r="H188" s="4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s="2" customFormat="1">
      <c r="A189" s="37"/>
      <c r="B189" s="1"/>
      <c r="C189" s="86"/>
      <c r="D189" s="86"/>
      <c r="E189" s="86"/>
      <c r="F189" s="86"/>
      <c r="G189" s="3"/>
      <c r="H189" s="4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s="2" customFormat="1">
      <c r="A190" s="37"/>
      <c r="B190" s="1"/>
      <c r="C190" s="86"/>
      <c r="D190" s="86"/>
      <c r="E190" s="86"/>
      <c r="F190" s="86"/>
      <c r="G190" s="3"/>
      <c r="H190" s="4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s="2" customFormat="1">
      <c r="A191" s="37"/>
      <c r="B191" s="1"/>
      <c r="C191" s="86"/>
      <c r="D191" s="86"/>
      <c r="E191" s="86"/>
      <c r="F191" s="86"/>
      <c r="G191" s="3"/>
      <c r="H191" s="4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s="2" customFormat="1">
      <c r="A192" s="37"/>
      <c r="B192" s="1"/>
      <c r="C192" s="86"/>
      <c r="D192" s="86"/>
      <c r="E192" s="86"/>
      <c r="F192" s="86"/>
      <c r="G192" s="3"/>
      <c r="H192" s="4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s="2" customFormat="1">
      <c r="A193" s="37"/>
      <c r="B193" s="1"/>
      <c r="C193" s="86"/>
      <c r="D193" s="86"/>
      <c r="E193" s="86"/>
      <c r="F193" s="86"/>
      <c r="G193" s="3"/>
      <c r="H193" s="4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s="2" customFormat="1">
      <c r="A194" s="37"/>
      <c r="B194" s="1"/>
      <c r="C194" s="86"/>
      <c r="D194" s="86"/>
      <c r="E194" s="86"/>
      <c r="F194" s="86"/>
      <c r="G194" s="3"/>
      <c r="H194" s="4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s="2" customFormat="1">
      <c r="A195" s="37"/>
      <c r="B195" s="1"/>
      <c r="C195" s="86"/>
      <c r="D195" s="86"/>
      <c r="E195" s="86"/>
      <c r="F195" s="86"/>
      <c r="G195" s="3"/>
      <c r="H195" s="4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s="2" customFormat="1">
      <c r="A196" s="37"/>
      <c r="B196" s="1"/>
      <c r="C196" s="86"/>
      <c r="D196" s="86"/>
      <c r="E196" s="86"/>
      <c r="F196" s="86"/>
      <c r="G196" s="3"/>
      <c r="H196" s="4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s="2" customFormat="1">
      <c r="A197" s="37"/>
      <c r="B197" s="1"/>
      <c r="C197" s="86"/>
      <c r="D197" s="86"/>
      <c r="E197" s="86"/>
      <c r="F197" s="86"/>
      <c r="G197" s="3"/>
      <c r="H197" s="4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s="2" customFormat="1">
      <c r="A198" s="37"/>
      <c r="B198" s="1"/>
      <c r="C198" s="86"/>
      <c r="D198" s="86"/>
      <c r="E198" s="86"/>
      <c r="F198" s="86"/>
      <c r="G198" s="3"/>
      <c r="H198" s="4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s="2" customFormat="1">
      <c r="A199" s="37"/>
      <c r="B199" s="1"/>
      <c r="C199" s="86"/>
      <c r="D199" s="86"/>
      <c r="E199" s="86"/>
      <c r="F199" s="86"/>
      <c r="G199" s="3"/>
      <c r="H199" s="4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s="2" customFormat="1">
      <c r="A200" s="37"/>
      <c r="B200" s="1"/>
      <c r="C200" s="86"/>
      <c r="D200" s="86"/>
      <c r="E200" s="86"/>
      <c r="F200" s="86"/>
      <c r="G200" s="3"/>
      <c r="H200" s="4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s="2" customFormat="1">
      <c r="A201" s="37"/>
      <c r="B201" s="1"/>
      <c r="C201" s="86"/>
      <c r="D201" s="86"/>
      <c r="E201" s="86"/>
      <c r="F201" s="86"/>
      <c r="G201" s="3"/>
      <c r="H201" s="4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s="2" customFormat="1">
      <c r="A202" s="37"/>
      <c r="B202" s="1"/>
      <c r="C202" s="86"/>
      <c r="D202" s="86"/>
      <c r="E202" s="86"/>
      <c r="F202" s="86"/>
      <c r="G202" s="3"/>
      <c r="H202" s="4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s="2" customFormat="1">
      <c r="A203" s="37"/>
      <c r="B203" s="1"/>
      <c r="C203" s="86"/>
      <c r="D203" s="86"/>
      <c r="E203" s="86"/>
      <c r="F203" s="86"/>
      <c r="G203" s="3"/>
      <c r="H203" s="4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s="2" customFormat="1">
      <c r="A204" s="37"/>
      <c r="B204" s="1"/>
      <c r="C204" s="86"/>
      <c r="D204" s="86"/>
      <c r="E204" s="86"/>
      <c r="F204" s="86"/>
      <c r="G204" s="3"/>
      <c r="H204" s="4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s="2" customFormat="1">
      <c r="A205" s="37"/>
      <c r="B205" s="1"/>
      <c r="C205" s="86"/>
      <c r="D205" s="86"/>
      <c r="E205" s="86"/>
      <c r="F205" s="86"/>
      <c r="G205" s="3"/>
      <c r="H205" s="4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s="2" customFormat="1">
      <c r="A206" s="37"/>
      <c r="B206" s="1"/>
      <c r="C206" s="86"/>
      <c r="D206" s="86"/>
      <c r="E206" s="86"/>
      <c r="F206" s="86"/>
      <c r="G206" s="3"/>
      <c r="H206" s="4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s="2" customFormat="1">
      <c r="A207" s="37"/>
      <c r="B207" s="1"/>
      <c r="C207" s="86"/>
      <c r="D207" s="86"/>
      <c r="E207" s="86"/>
      <c r="F207" s="86"/>
      <c r="G207" s="3"/>
      <c r="H207" s="4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s="2" customFormat="1">
      <c r="A208" s="37"/>
      <c r="B208" s="1"/>
      <c r="C208" s="86"/>
      <c r="D208" s="86"/>
      <c r="E208" s="86"/>
      <c r="F208" s="86"/>
      <c r="G208" s="3"/>
      <c r="H208" s="4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s="2" customFormat="1">
      <c r="A209" s="37"/>
      <c r="B209" s="1"/>
      <c r="C209" s="86"/>
      <c r="D209" s="86"/>
      <c r="E209" s="86"/>
      <c r="F209" s="86"/>
      <c r="G209" s="3"/>
      <c r="H209" s="4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s="2" customFormat="1">
      <c r="A210" s="37"/>
      <c r="B210" s="1"/>
      <c r="C210" s="86"/>
      <c r="D210" s="86"/>
      <c r="E210" s="86"/>
      <c r="F210" s="86"/>
      <c r="G210" s="3"/>
      <c r="H210" s="4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s="2" customFormat="1">
      <c r="A211" s="37"/>
      <c r="B211" s="1"/>
      <c r="C211" s="86"/>
      <c r="D211" s="86"/>
      <c r="E211" s="86"/>
      <c r="F211" s="86"/>
      <c r="G211" s="3"/>
      <c r="H211" s="4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s="2" customFormat="1">
      <c r="A212" s="37"/>
      <c r="B212" s="1"/>
      <c r="C212" s="86"/>
      <c r="D212" s="86"/>
      <c r="E212" s="86"/>
      <c r="F212" s="86"/>
      <c r="G212" s="3"/>
      <c r="H212" s="4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s="2" customFormat="1">
      <c r="A213" s="37"/>
      <c r="B213" s="1"/>
      <c r="C213" s="86"/>
      <c r="D213" s="86"/>
      <c r="E213" s="86"/>
      <c r="F213" s="86"/>
      <c r="G213" s="3"/>
      <c r="H213" s="4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s="2" customFormat="1">
      <c r="A214" s="37"/>
      <c r="B214" s="1"/>
      <c r="C214" s="86"/>
      <c r="D214" s="86"/>
      <c r="E214" s="86"/>
      <c r="F214" s="86"/>
      <c r="G214" s="3"/>
      <c r="H214" s="4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s="2" customFormat="1">
      <c r="A215" s="37"/>
      <c r="B215" s="1"/>
      <c r="C215" s="86"/>
      <c r="D215" s="86"/>
      <c r="E215" s="86"/>
      <c r="F215" s="86"/>
      <c r="G215" s="3"/>
      <c r="H215" s="4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s="2" customFormat="1">
      <c r="A216" s="37"/>
      <c r="B216" s="1"/>
      <c r="C216" s="86"/>
      <c r="D216" s="86"/>
      <c r="E216" s="86"/>
      <c r="F216" s="86"/>
      <c r="G216" s="3"/>
      <c r="H216" s="4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s="2" customFormat="1">
      <c r="A217" s="37"/>
      <c r="B217" s="1"/>
      <c r="C217" s="86"/>
      <c r="D217" s="86"/>
      <c r="E217" s="86"/>
      <c r="F217" s="86"/>
      <c r="G217" s="3"/>
      <c r="H217" s="4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s="2" customFormat="1">
      <c r="A218" s="37"/>
      <c r="B218" s="1"/>
      <c r="C218" s="86"/>
      <c r="D218" s="86"/>
      <c r="E218" s="86"/>
      <c r="F218" s="86"/>
      <c r="G218" s="3"/>
      <c r="H218" s="4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s="2" customFormat="1">
      <c r="A219" s="37"/>
      <c r="B219" s="1"/>
      <c r="C219" s="86"/>
      <c r="D219" s="86"/>
      <c r="E219" s="86"/>
      <c r="F219" s="86"/>
      <c r="G219" s="3"/>
      <c r="H219" s="4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s="2" customFormat="1">
      <c r="A220" s="37"/>
      <c r="B220" s="1"/>
      <c r="C220" s="86"/>
      <c r="D220" s="86"/>
      <c r="E220" s="86"/>
      <c r="F220" s="86"/>
      <c r="G220" s="3"/>
      <c r="H220" s="4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s="2" customFormat="1">
      <c r="A221" s="37"/>
      <c r="B221" s="1"/>
      <c r="C221" s="86"/>
      <c r="D221" s="86"/>
      <c r="E221" s="86"/>
      <c r="F221" s="86"/>
      <c r="G221" s="3"/>
      <c r="H221" s="4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s="2" customFormat="1">
      <c r="A222" s="37"/>
      <c r="B222" s="1"/>
      <c r="C222" s="86"/>
      <c r="D222" s="86"/>
      <c r="E222" s="86"/>
      <c r="F222" s="86"/>
      <c r="G222" s="3"/>
      <c r="H222" s="4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s="2" customFormat="1">
      <c r="A223" s="37"/>
      <c r="B223" s="1"/>
      <c r="C223" s="86"/>
      <c r="D223" s="86"/>
      <c r="E223" s="86"/>
      <c r="F223" s="86"/>
      <c r="G223" s="3"/>
      <c r="H223" s="4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s="2" customFormat="1">
      <c r="A224" s="37"/>
      <c r="B224" s="1"/>
      <c r="C224" s="86"/>
      <c r="D224" s="86"/>
      <c r="E224" s="86"/>
      <c r="F224" s="86"/>
      <c r="G224" s="3"/>
      <c r="H224" s="4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s="2" customFormat="1">
      <c r="A225" s="37"/>
      <c r="B225" s="1"/>
      <c r="C225" s="86"/>
      <c r="D225" s="86"/>
      <c r="E225" s="86"/>
      <c r="F225" s="86"/>
      <c r="G225" s="3"/>
      <c r="H225" s="4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s="2" customFormat="1">
      <c r="A226" s="37"/>
      <c r="B226" s="1"/>
      <c r="C226" s="86"/>
      <c r="D226" s="86"/>
      <c r="E226" s="86"/>
      <c r="F226" s="86"/>
      <c r="G226" s="3"/>
      <c r="H226" s="4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s="2" customFormat="1">
      <c r="A227" s="37"/>
      <c r="B227" s="1"/>
      <c r="C227" s="86"/>
      <c r="D227" s="86"/>
      <c r="E227" s="86"/>
      <c r="F227" s="86"/>
      <c r="G227" s="3"/>
      <c r="H227" s="4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s="2" customFormat="1">
      <c r="A228" s="37"/>
      <c r="B228" s="1"/>
      <c r="C228" s="86"/>
      <c r="D228" s="86"/>
      <c r="E228" s="86"/>
      <c r="F228" s="86"/>
      <c r="G228" s="3"/>
      <c r="H228" s="4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s="2" customFormat="1">
      <c r="A229" s="37"/>
      <c r="B229" s="1"/>
      <c r="C229" s="86"/>
      <c r="D229" s="86"/>
      <c r="E229" s="86"/>
      <c r="F229" s="86"/>
      <c r="G229" s="3"/>
      <c r="H229" s="4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s="2" customFormat="1">
      <c r="A230" s="37"/>
      <c r="B230" s="1"/>
      <c r="C230" s="86"/>
      <c r="D230" s="86"/>
      <c r="E230" s="86"/>
      <c r="F230" s="86"/>
      <c r="G230" s="3"/>
      <c r="H230" s="4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s="2" customFormat="1">
      <c r="A231" s="37"/>
      <c r="B231" s="1"/>
      <c r="C231" s="86"/>
      <c r="D231" s="86"/>
      <c r="E231" s="86"/>
      <c r="F231" s="86"/>
      <c r="G231" s="3"/>
      <c r="H231" s="4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s="2" customFormat="1">
      <c r="A232" s="37"/>
      <c r="B232" s="1"/>
      <c r="C232" s="86"/>
      <c r="D232" s="86"/>
      <c r="E232" s="86"/>
      <c r="F232" s="86"/>
      <c r="G232" s="3"/>
      <c r="H232" s="4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s="2" customFormat="1">
      <c r="A233" s="37"/>
      <c r="B233" s="1"/>
      <c r="C233" s="86"/>
      <c r="D233" s="86"/>
      <c r="E233" s="86"/>
      <c r="F233" s="86"/>
      <c r="G233" s="3"/>
      <c r="H233" s="4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s="2" customFormat="1">
      <c r="A234" s="37"/>
      <c r="B234" s="1"/>
      <c r="C234" s="86"/>
      <c r="D234" s="86"/>
      <c r="E234" s="86"/>
      <c r="F234" s="86"/>
      <c r="G234" s="3"/>
      <c r="H234" s="4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s="2" customFormat="1">
      <c r="A235" s="37"/>
      <c r="B235" s="1"/>
      <c r="C235" s="86"/>
      <c r="D235" s="86"/>
      <c r="E235" s="86"/>
      <c r="F235" s="86"/>
      <c r="G235" s="3"/>
      <c r="H235" s="4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s="2" customFormat="1">
      <c r="A236" s="37"/>
      <c r="B236" s="1"/>
      <c r="C236" s="86"/>
      <c r="D236" s="86"/>
      <c r="E236" s="86"/>
      <c r="F236" s="86"/>
      <c r="G236" s="3"/>
      <c r="H236" s="4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s="2" customFormat="1">
      <c r="A237" s="37"/>
      <c r="B237" s="1"/>
      <c r="C237" s="86"/>
      <c r="D237" s="86"/>
      <c r="E237" s="86"/>
      <c r="F237" s="86"/>
      <c r="G237" s="3"/>
      <c r="H237" s="4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s="2" customFormat="1">
      <c r="A238" s="37"/>
      <c r="B238" s="1"/>
      <c r="C238" s="86"/>
      <c r="D238" s="86"/>
      <c r="E238" s="86"/>
      <c r="F238" s="86"/>
      <c r="G238" s="3"/>
      <c r="H238" s="4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s="2" customFormat="1">
      <c r="A239" s="37"/>
      <c r="B239" s="1"/>
      <c r="C239" s="86"/>
      <c r="D239" s="86"/>
      <c r="E239" s="86"/>
      <c r="F239" s="86"/>
      <c r="G239" s="3"/>
      <c r="H239" s="4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s="2" customFormat="1">
      <c r="A240" s="37"/>
      <c r="B240" s="1"/>
      <c r="C240" s="86"/>
      <c r="D240" s="86"/>
      <c r="E240" s="86"/>
      <c r="F240" s="86"/>
      <c r="G240" s="3"/>
      <c r="H240" s="4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s="2" customFormat="1">
      <c r="A241" s="37"/>
      <c r="B241" s="1"/>
      <c r="C241" s="86"/>
      <c r="D241" s="86"/>
      <c r="E241" s="86"/>
      <c r="F241" s="86"/>
      <c r="G241" s="3"/>
      <c r="H241" s="4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s="2" customFormat="1">
      <c r="A242" s="37"/>
      <c r="B242" s="1"/>
      <c r="C242" s="86"/>
      <c r="D242" s="86"/>
      <c r="E242" s="86"/>
      <c r="F242" s="86"/>
      <c r="G242" s="3"/>
      <c r="H242" s="4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s="2" customFormat="1">
      <c r="A243" s="37"/>
      <c r="B243" s="1"/>
      <c r="C243" s="86"/>
      <c r="D243" s="86"/>
      <c r="E243" s="86"/>
      <c r="F243" s="86"/>
      <c r="G243" s="3"/>
      <c r="H243" s="4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s="2" customFormat="1">
      <c r="A244" s="37"/>
      <c r="B244" s="1"/>
      <c r="C244" s="86"/>
      <c r="D244" s="86"/>
      <c r="E244" s="86"/>
      <c r="F244" s="86"/>
      <c r="G244" s="3"/>
      <c r="H244" s="4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s="2" customFormat="1">
      <c r="A245" s="37"/>
      <c r="B245" s="1"/>
      <c r="C245" s="86"/>
      <c r="D245" s="86"/>
      <c r="E245" s="86"/>
      <c r="F245" s="86"/>
      <c r="G245" s="3"/>
      <c r="H245" s="4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s="2" customFormat="1">
      <c r="A246" s="37"/>
      <c r="B246" s="1"/>
      <c r="C246" s="86"/>
      <c r="D246" s="86"/>
      <c r="E246" s="86"/>
      <c r="F246" s="86"/>
      <c r="G246" s="3"/>
      <c r="H246" s="4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s="2" customFormat="1">
      <c r="A247" s="37"/>
      <c r="B247" s="1"/>
      <c r="C247" s="86"/>
      <c r="D247" s="86"/>
      <c r="E247" s="86"/>
      <c r="F247" s="86"/>
      <c r="G247" s="3"/>
      <c r="H247" s="4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s="2" customFormat="1">
      <c r="A248" s="37"/>
      <c r="B248" s="1"/>
      <c r="C248" s="86"/>
      <c r="D248" s="86"/>
      <c r="E248" s="86"/>
      <c r="F248" s="86"/>
      <c r="G248" s="3"/>
      <c r="H248" s="4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s="2" customFormat="1">
      <c r="A249" s="37"/>
      <c r="B249" s="1"/>
      <c r="C249" s="86"/>
      <c r="D249" s="86"/>
      <c r="E249" s="86"/>
      <c r="F249" s="86"/>
      <c r="G249" s="3"/>
      <c r="H249" s="4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s="2" customFormat="1">
      <c r="A250" s="37"/>
      <c r="B250" s="1"/>
      <c r="C250" s="86"/>
      <c r="D250" s="86"/>
      <c r="E250" s="86"/>
      <c r="F250" s="86"/>
      <c r="G250" s="3"/>
      <c r="H250" s="4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s="2" customFormat="1">
      <c r="A251" s="37"/>
      <c r="B251" s="1"/>
      <c r="C251" s="86"/>
      <c r="D251" s="86"/>
      <c r="E251" s="86"/>
      <c r="F251" s="86"/>
      <c r="G251" s="3"/>
      <c r="H251" s="4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s="2" customFormat="1">
      <c r="A252" s="37"/>
      <c r="B252" s="1"/>
      <c r="C252" s="86"/>
      <c r="D252" s="86"/>
      <c r="E252" s="86"/>
      <c r="F252" s="86"/>
      <c r="G252" s="3"/>
      <c r="H252" s="4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s="2" customFormat="1">
      <c r="A253" s="37"/>
      <c r="B253" s="1"/>
      <c r="C253" s="86"/>
      <c r="D253" s="86"/>
      <c r="E253" s="86"/>
      <c r="F253" s="86"/>
      <c r="G253" s="3"/>
      <c r="H253" s="4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s="2" customFormat="1">
      <c r="A254" s="37"/>
      <c r="B254" s="1"/>
      <c r="C254" s="86"/>
      <c r="D254" s="86"/>
      <c r="E254" s="86"/>
      <c r="F254" s="86"/>
      <c r="G254" s="3"/>
      <c r="H254" s="4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s="2" customFormat="1">
      <c r="A255" s="37"/>
      <c r="B255" s="1"/>
      <c r="C255" s="86"/>
      <c r="D255" s="86"/>
      <c r="E255" s="86"/>
      <c r="F255" s="86"/>
      <c r="G255" s="3"/>
      <c r="H255" s="4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s="2" customFormat="1">
      <c r="A256" s="37"/>
      <c r="B256" s="1"/>
      <c r="C256" s="86"/>
      <c r="D256" s="86"/>
      <c r="E256" s="86"/>
      <c r="F256" s="86"/>
      <c r="G256" s="3"/>
      <c r="H256" s="4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s="2" customFormat="1">
      <c r="A257" s="37"/>
      <c r="B257" s="1"/>
      <c r="C257" s="86"/>
      <c r="D257" s="86"/>
      <c r="E257" s="86"/>
      <c r="F257" s="86"/>
      <c r="G257" s="3"/>
      <c r="H257" s="4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s="2" customFormat="1">
      <c r="A258" s="37"/>
      <c r="B258" s="1"/>
      <c r="C258" s="86"/>
      <c r="D258" s="86"/>
      <c r="E258" s="86"/>
      <c r="F258" s="86"/>
      <c r="G258" s="3"/>
      <c r="H258" s="4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s="2" customFormat="1">
      <c r="A259" s="37"/>
      <c r="B259" s="1"/>
      <c r="C259" s="86"/>
      <c r="D259" s="86"/>
      <c r="E259" s="86"/>
      <c r="F259" s="86"/>
      <c r="G259" s="3"/>
      <c r="H259" s="4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s="2" customFormat="1">
      <c r="A260" s="37"/>
      <c r="B260" s="1"/>
      <c r="C260" s="86"/>
      <c r="D260" s="86"/>
      <c r="E260" s="86"/>
      <c r="F260" s="86"/>
      <c r="G260" s="3"/>
      <c r="H260" s="4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s="2" customFormat="1">
      <c r="A261" s="37"/>
      <c r="B261" s="1"/>
      <c r="C261" s="86"/>
      <c r="D261" s="86"/>
      <c r="E261" s="86"/>
      <c r="F261" s="86"/>
      <c r="G261" s="3"/>
      <c r="H261" s="4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s="2" customFormat="1">
      <c r="A262" s="37"/>
      <c r="B262" s="1"/>
      <c r="C262" s="86"/>
      <c r="D262" s="86"/>
      <c r="E262" s="86"/>
      <c r="F262" s="86"/>
      <c r="G262" s="3"/>
      <c r="H262" s="4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s="2" customFormat="1">
      <c r="A263" s="37"/>
      <c r="B263" s="1"/>
      <c r="C263" s="86"/>
      <c r="D263" s="86"/>
      <c r="E263" s="86"/>
      <c r="F263" s="86"/>
      <c r="G263" s="3"/>
      <c r="H263" s="4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s="2" customFormat="1">
      <c r="A264" s="37"/>
      <c r="B264" s="1"/>
      <c r="C264" s="86"/>
      <c r="D264" s="86"/>
      <c r="E264" s="86"/>
      <c r="F264" s="86"/>
      <c r="G264" s="3"/>
      <c r="H264" s="4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s="2" customFormat="1">
      <c r="A265" s="37"/>
      <c r="B265" s="1"/>
      <c r="C265" s="86"/>
      <c r="D265" s="86"/>
      <c r="E265" s="86"/>
      <c r="F265" s="86"/>
      <c r="G265" s="3"/>
      <c r="H265" s="4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s="2" customFormat="1">
      <c r="A266" s="37"/>
      <c r="B266" s="1"/>
      <c r="C266" s="86"/>
      <c r="D266" s="86"/>
      <c r="E266" s="86"/>
      <c r="F266" s="86"/>
      <c r="G266" s="3"/>
      <c r="H266" s="4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s="2" customFormat="1">
      <c r="A267" s="37"/>
      <c r="B267" s="1"/>
      <c r="C267" s="86"/>
      <c r="D267" s="86"/>
      <c r="E267" s="86"/>
      <c r="F267" s="86"/>
      <c r="G267" s="3"/>
      <c r="H267" s="4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s="2" customFormat="1">
      <c r="A268" s="37"/>
      <c r="B268" s="1"/>
      <c r="C268" s="86"/>
      <c r="D268" s="86"/>
      <c r="E268" s="86"/>
      <c r="F268" s="86"/>
      <c r="G268" s="3"/>
      <c r="H268" s="4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s="2" customFormat="1">
      <c r="A269" s="37"/>
      <c r="B269" s="1"/>
      <c r="C269" s="86"/>
      <c r="D269" s="86"/>
      <c r="E269" s="86"/>
      <c r="F269" s="86"/>
      <c r="G269" s="3"/>
      <c r="H269" s="4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s="2" customFormat="1">
      <c r="A270" s="37"/>
      <c r="B270" s="1"/>
      <c r="C270" s="86"/>
      <c r="D270" s="86"/>
      <c r="E270" s="86"/>
      <c r="F270" s="86"/>
      <c r="G270" s="3"/>
      <c r="H270" s="4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s="2" customFormat="1">
      <c r="A271" s="37"/>
      <c r="B271" s="1"/>
      <c r="C271" s="86"/>
      <c r="D271" s="86"/>
      <c r="E271" s="86"/>
      <c r="F271" s="86"/>
      <c r="G271" s="3"/>
      <c r="H271" s="4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s="2" customFormat="1">
      <c r="A272" s="37"/>
      <c r="B272" s="1"/>
      <c r="C272" s="86"/>
      <c r="D272" s="86"/>
      <c r="E272" s="86"/>
      <c r="F272" s="86"/>
      <c r="G272" s="3"/>
      <c r="H272" s="4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s="2" customFormat="1">
      <c r="A273" s="37"/>
      <c r="B273" s="1"/>
      <c r="C273" s="86"/>
      <c r="D273" s="86"/>
      <c r="E273" s="86"/>
      <c r="F273" s="86"/>
      <c r="G273" s="3"/>
      <c r="H273" s="4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s="2" customFormat="1">
      <c r="A274" s="37"/>
      <c r="B274" s="1"/>
      <c r="C274" s="86"/>
      <c r="D274" s="86"/>
      <c r="E274" s="86"/>
      <c r="F274" s="86"/>
      <c r="G274" s="3"/>
      <c r="H274" s="4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s="2" customFormat="1">
      <c r="A275" s="37"/>
      <c r="B275" s="1"/>
      <c r="C275" s="86"/>
      <c r="D275" s="86"/>
      <c r="E275" s="86"/>
      <c r="F275" s="86"/>
      <c r="G275" s="3"/>
      <c r="H275" s="4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s="2" customFormat="1">
      <c r="A276" s="37"/>
      <c r="B276" s="1"/>
      <c r="C276" s="86"/>
      <c r="D276" s="86"/>
      <c r="E276" s="86"/>
      <c r="F276" s="86"/>
      <c r="G276" s="3"/>
      <c r="H276" s="4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s="2" customFormat="1">
      <c r="A277" s="37"/>
      <c r="B277" s="1"/>
      <c r="C277" s="86"/>
      <c r="D277" s="86"/>
      <c r="E277" s="86"/>
      <c r="F277" s="86"/>
      <c r="G277" s="3"/>
      <c r="H277" s="4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s="2" customFormat="1">
      <c r="A278" s="37"/>
      <c r="B278" s="1"/>
      <c r="C278" s="86"/>
      <c r="D278" s="86"/>
      <c r="E278" s="86"/>
      <c r="F278" s="86"/>
      <c r="G278" s="3"/>
      <c r="H278" s="4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s="2" customFormat="1">
      <c r="A279" s="37"/>
      <c r="B279" s="1"/>
      <c r="C279" s="86"/>
      <c r="D279" s="86"/>
      <c r="E279" s="86"/>
      <c r="F279" s="86"/>
      <c r="G279" s="3"/>
      <c r="H279" s="4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s="2" customFormat="1">
      <c r="A280" s="37"/>
      <c r="B280" s="1"/>
      <c r="C280" s="86"/>
      <c r="D280" s="86"/>
      <c r="E280" s="86"/>
      <c r="F280" s="86"/>
      <c r="G280" s="3"/>
      <c r="H280" s="4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s="2" customFormat="1">
      <c r="A281" s="37"/>
      <c r="B281" s="1"/>
      <c r="C281" s="86"/>
      <c r="D281" s="86"/>
      <c r="E281" s="86"/>
      <c r="F281" s="86"/>
      <c r="G281" s="3"/>
      <c r="H281" s="4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s="2" customFormat="1">
      <c r="A282" s="37"/>
      <c r="B282" s="1"/>
      <c r="C282" s="86"/>
      <c r="D282" s="86"/>
      <c r="E282" s="86"/>
      <c r="F282" s="86"/>
      <c r="G282" s="3"/>
      <c r="H282" s="4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s="2" customFormat="1">
      <c r="A283" s="37"/>
      <c r="B283" s="1"/>
      <c r="C283" s="86"/>
      <c r="D283" s="86"/>
      <c r="E283" s="86"/>
      <c r="F283" s="86"/>
      <c r="G283" s="3"/>
      <c r="H283" s="4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s="2" customFormat="1">
      <c r="A284" s="37"/>
      <c r="B284" s="1"/>
      <c r="C284" s="86"/>
      <c r="D284" s="86"/>
      <c r="E284" s="86"/>
      <c r="F284" s="86"/>
      <c r="G284" s="3"/>
      <c r="H284" s="4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s="2" customFormat="1">
      <c r="A285" s="37"/>
      <c r="B285" s="1"/>
      <c r="C285" s="86"/>
      <c r="D285" s="86"/>
      <c r="E285" s="86"/>
      <c r="F285" s="86"/>
      <c r="G285" s="3"/>
      <c r="H285" s="4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s="2" customFormat="1">
      <c r="A286" s="37"/>
      <c r="B286" s="1"/>
      <c r="C286" s="86"/>
      <c r="D286" s="86"/>
      <c r="E286" s="86"/>
      <c r="F286" s="86"/>
      <c r="G286" s="3"/>
      <c r="H286" s="4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s="2" customFormat="1">
      <c r="A287" s="37"/>
      <c r="B287" s="1"/>
      <c r="C287" s="86"/>
      <c r="D287" s="86"/>
      <c r="E287" s="86"/>
      <c r="F287" s="86"/>
      <c r="G287" s="3"/>
      <c r="H287" s="4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s="2" customFormat="1">
      <c r="A288" s="37"/>
      <c r="B288" s="1"/>
      <c r="C288" s="86"/>
      <c r="D288" s="86"/>
      <c r="E288" s="86"/>
      <c r="F288" s="86"/>
      <c r="G288" s="3"/>
      <c r="H288" s="4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s="2" customFormat="1">
      <c r="A289" s="37"/>
      <c r="B289" s="1"/>
      <c r="C289" s="86"/>
      <c r="D289" s="86"/>
      <c r="E289" s="86"/>
      <c r="F289" s="86"/>
      <c r="G289" s="3"/>
      <c r="H289" s="4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s="2" customFormat="1">
      <c r="A290" s="37"/>
      <c r="B290" s="1"/>
      <c r="C290" s="86"/>
      <c r="D290" s="86"/>
      <c r="E290" s="86"/>
      <c r="F290" s="86"/>
      <c r="G290" s="3"/>
      <c r="H290" s="4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s="2" customFormat="1">
      <c r="A291" s="37"/>
      <c r="B291" s="1"/>
      <c r="C291" s="86"/>
      <c r="D291" s="86"/>
      <c r="E291" s="86"/>
      <c r="F291" s="86"/>
      <c r="G291" s="3"/>
      <c r="H291" s="4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s="2" customFormat="1">
      <c r="A292" s="37"/>
      <c r="B292" s="1"/>
      <c r="C292" s="86"/>
      <c r="D292" s="86"/>
      <c r="E292" s="86"/>
      <c r="F292" s="86"/>
      <c r="G292" s="3"/>
      <c r="H292" s="4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s="2" customFormat="1">
      <c r="A293" s="37"/>
      <c r="B293" s="1"/>
      <c r="C293" s="86"/>
      <c r="D293" s="86"/>
      <c r="E293" s="86"/>
      <c r="F293" s="86"/>
      <c r="G293" s="3"/>
      <c r="H293" s="4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s="2" customFormat="1">
      <c r="A294" s="37"/>
      <c r="B294" s="1"/>
      <c r="C294" s="86"/>
      <c r="D294" s="86"/>
      <c r="E294" s="86"/>
      <c r="F294" s="86"/>
      <c r="G294" s="3"/>
      <c r="H294" s="4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s="2" customFormat="1">
      <c r="A295" s="37"/>
      <c r="B295" s="1"/>
      <c r="C295" s="86"/>
      <c r="D295" s="86"/>
      <c r="E295" s="86"/>
      <c r="F295" s="86"/>
      <c r="G295" s="3"/>
      <c r="H295" s="4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s="2" customFormat="1">
      <c r="A296" s="37"/>
      <c r="B296" s="1"/>
      <c r="C296" s="86"/>
      <c r="D296" s="86"/>
      <c r="E296" s="86"/>
      <c r="F296" s="86"/>
      <c r="G296" s="3"/>
      <c r="H296" s="4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s="2" customFormat="1">
      <c r="A297" s="37"/>
      <c r="B297" s="1"/>
      <c r="C297" s="86"/>
      <c r="D297" s="86"/>
      <c r="E297" s="86"/>
      <c r="F297" s="86"/>
      <c r="G297" s="3"/>
      <c r="H297" s="4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s="2" customFormat="1">
      <c r="A298" s="37"/>
      <c r="B298" s="1"/>
      <c r="C298" s="86"/>
      <c r="D298" s="86"/>
      <c r="E298" s="86"/>
      <c r="F298" s="86"/>
      <c r="G298" s="3"/>
      <c r="H298" s="4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s="2" customFormat="1">
      <c r="A299" s="37"/>
      <c r="B299" s="1"/>
      <c r="C299" s="86"/>
      <c r="D299" s="86"/>
      <c r="E299" s="86"/>
      <c r="F299" s="86"/>
      <c r="G299" s="3"/>
      <c r="H299" s="4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s="2" customFormat="1">
      <c r="A300" s="37"/>
      <c r="B300" s="1"/>
      <c r="C300" s="86"/>
      <c r="D300" s="86"/>
      <c r="E300" s="86"/>
      <c r="F300" s="86"/>
      <c r="G300" s="3"/>
      <c r="H300" s="4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s="2" customFormat="1">
      <c r="A301" s="37"/>
      <c r="B301" s="1"/>
      <c r="C301" s="91"/>
      <c r="D301" s="91"/>
      <c r="E301" s="86"/>
      <c r="F301" s="86"/>
      <c r="G301" s="3"/>
      <c r="H301" s="4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s="2" customFormat="1">
      <c r="A302" s="37"/>
      <c r="B302" s="1"/>
      <c r="C302" s="91"/>
      <c r="D302" s="91"/>
      <c r="E302" s="86"/>
      <c r="F302" s="86"/>
      <c r="G302" s="3"/>
      <c r="H302" s="4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s="2" customFormat="1">
      <c r="A303" s="37"/>
      <c r="B303" s="1"/>
      <c r="C303" s="91"/>
      <c r="D303" s="91"/>
      <c r="E303" s="86"/>
      <c r="F303" s="86"/>
      <c r="G303" s="3"/>
      <c r="H303" s="4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s="2" customFormat="1">
      <c r="A304" s="37"/>
      <c r="B304" s="1"/>
      <c r="C304" s="91"/>
      <c r="D304" s="91"/>
      <c r="E304" s="86"/>
      <c r="F304" s="86"/>
      <c r="G304" s="3"/>
      <c r="H304" s="4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s="2" customFormat="1">
      <c r="A305" s="37"/>
      <c r="B305" s="1"/>
      <c r="C305" s="91"/>
      <c r="D305" s="91"/>
      <c r="E305" s="86"/>
      <c r="F305" s="86"/>
      <c r="G305" s="3"/>
      <c r="H305" s="4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s="2" customFormat="1">
      <c r="A306" s="37"/>
      <c r="B306" s="1"/>
      <c r="C306" s="91"/>
      <c r="D306" s="91"/>
      <c r="E306" s="86"/>
      <c r="F306" s="86"/>
      <c r="G306" s="3"/>
      <c r="H306" s="4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s="2" customFormat="1">
      <c r="A307" s="37"/>
      <c r="B307" s="1"/>
      <c r="C307" s="91"/>
      <c r="D307" s="91"/>
      <c r="E307" s="86"/>
      <c r="F307" s="86"/>
      <c r="G307" s="3"/>
      <c r="H307" s="4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s="2" customFormat="1">
      <c r="A308" s="37"/>
      <c r="B308" s="1"/>
      <c r="C308" s="91"/>
      <c r="D308" s="91"/>
      <c r="E308" s="86"/>
      <c r="F308" s="86"/>
      <c r="G308" s="3"/>
      <c r="H308" s="4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s="2" customFormat="1">
      <c r="A309" s="37"/>
      <c r="B309" s="1"/>
      <c r="C309" s="91"/>
      <c r="D309" s="91"/>
      <c r="E309" s="86"/>
      <c r="F309" s="86"/>
      <c r="G309" s="3"/>
      <c r="H309" s="4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s="2" customFormat="1">
      <c r="A310" s="37"/>
      <c r="B310" s="1"/>
      <c r="C310" s="91"/>
      <c r="D310" s="91"/>
      <c r="E310" s="86"/>
      <c r="F310" s="86"/>
      <c r="G310" s="3"/>
      <c r="H310" s="4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s="2" customFormat="1">
      <c r="A311" s="37"/>
      <c r="B311" s="1"/>
      <c r="C311" s="91"/>
      <c r="D311" s="91"/>
      <c r="E311" s="86"/>
      <c r="F311" s="86"/>
      <c r="G311" s="3"/>
      <c r="H311" s="4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s="2" customFormat="1">
      <c r="A312" s="37"/>
      <c r="B312" s="1"/>
      <c r="C312" s="91"/>
      <c r="D312" s="91"/>
      <c r="E312" s="86"/>
      <c r="F312" s="86"/>
      <c r="G312" s="3"/>
      <c r="H312" s="4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s="2" customFormat="1">
      <c r="A313" s="37"/>
      <c r="B313" s="1"/>
      <c r="C313" s="91"/>
      <c r="D313" s="91"/>
      <c r="E313" s="86"/>
      <c r="F313" s="86"/>
      <c r="G313" s="3"/>
      <c r="H313" s="4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s="2" customFormat="1">
      <c r="A314" s="37"/>
      <c r="B314" s="1"/>
      <c r="C314" s="91"/>
      <c r="D314" s="91"/>
      <c r="E314" s="86"/>
      <c r="F314" s="86"/>
      <c r="G314" s="3"/>
      <c r="H314" s="4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s="2" customFormat="1">
      <c r="A315" s="37"/>
      <c r="B315" s="1"/>
      <c r="C315" s="91"/>
      <c r="D315" s="91"/>
      <c r="E315" s="86"/>
      <c r="F315" s="86"/>
      <c r="G315" s="3"/>
      <c r="H315" s="4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s="2" customFormat="1">
      <c r="A316" s="37"/>
      <c r="B316" s="1"/>
      <c r="C316" s="91"/>
      <c r="D316" s="91"/>
      <c r="E316" s="86"/>
      <c r="F316" s="86"/>
      <c r="G316" s="3"/>
      <c r="H316" s="4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s="2" customFormat="1">
      <c r="A317" s="37"/>
      <c r="B317" s="1"/>
      <c r="C317" s="91"/>
      <c r="D317" s="91"/>
      <c r="E317" s="86"/>
      <c r="F317" s="86"/>
      <c r="G317" s="3"/>
      <c r="H317" s="4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s="2" customFormat="1">
      <c r="A318" s="37"/>
      <c r="B318" s="1"/>
      <c r="C318" s="91"/>
      <c r="D318" s="91"/>
      <c r="E318" s="86"/>
      <c r="F318" s="86"/>
      <c r="G318" s="3"/>
      <c r="H318" s="4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s="2" customFormat="1">
      <c r="A319" s="37"/>
      <c r="B319" s="1"/>
      <c r="C319" s="91"/>
      <c r="D319" s="91"/>
      <c r="E319" s="86"/>
      <c r="F319" s="86"/>
      <c r="G319" s="3"/>
      <c r="H319" s="4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s="2" customFormat="1">
      <c r="A320" s="37"/>
      <c r="B320" s="1"/>
      <c r="C320" s="91"/>
      <c r="D320" s="91"/>
      <c r="E320" s="86"/>
      <c r="F320" s="86"/>
      <c r="G320" s="3"/>
      <c r="H320" s="4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s="2" customFormat="1">
      <c r="A321" s="37"/>
      <c r="B321" s="1"/>
      <c r="C321" s="91"/>
      <c r="D321" s="91"/>
      <c r="E321" s="86"/>
      <c r="F321" s="86"/>
      <c r="G321" s="3"/>
      <c r="H321" s="4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s="2" customFormat="1">
      <c r="A322" s="37"/>
      <c r="B322" s="1"/>
      <c r="C322" s="91"/>
      <c r="D322" s="91"/>
      <c r="E322" s="86"/>
      <c r="F322" s="86"/>
      <c r="G322" s="3"/>
      <c r="H322" s="4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s="2" customFormat="1">
      <c r="A323" s="37"/>
      <c r="B323" s="1"/>
      <c r="C323" s="91"/>
      <c r="D323" s="91"/>
      <c r="E323" s="86"/>
      <c r="F323" s="86"/>
      <c r="G323" s="3"/>
      <c r="H323" s="4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s="2" customFormat="1">
      <c r="A324" s="37"/>
      <c r="B324" s="1"/>
      <c r="C324" s="91"/>
      <c r="D324" s="91"/>
      <c r="E324" s="86"/>
      <c r="F324" s="86"/>
      <c r="G324" s="3"/>
      <c r="H324" s="4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s="2" customFormat="1">
      <c r="A325" s="37"/>
      <c r="B325" s="1"/>
      <c r="C325" s="91"/>
      <c r="D325" s="91"/>
      <c r="E325" s="86"/>
      <c r="F325" s="86"/>
      <c r="G325" s="3"/>
      <c r="H325" s="4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s="2" customFormat="1">
      <c r="A326" s="37"/>
      <c r="B326" s="1"/>
      <c r="C326" s="91"/>
      <c r="D326" s="91"/>
      <c r="E326" s="86"/>
      <c r="F326" s="86"/>
      <c r="G326" s="3"/>
      <c r="H326" s="4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s="2" customFormat="1">
      <c r="A327" s="37"/>
      <c r="B327" s="1"/>
      <c r="C327" s="91"/>
      <c r="D327" s="91"/>
      <c r="E327" s="86"/>
      <c r="F327" s="86"/>
      <c r="G327" s="3"/>
      <c r="H327" s="4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s="2" customFormat="1">
      <c r="A328" s="37"/>
      <c r="B328" s="1"/>
      <c r="C328" s="91"/>
      <c r="D328" s="91"/>
      <c r="E328" s="86"/>
      <c r="F328" s="86"/>
      <c r="G328" s="3"/>
      <c r="H328" s="4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s="2" customFormat="1">
      <c r="A329" s="37"/>
      <c r="B329" s="1"/>
      <c r="C329" s="91"/>
      <c r="D329" s="91"/>
      <c r="E329" s="86"/>
      <c r="F329" s="86"/>
      <c r="G329" s="3"/>
      <c r="H329" s="4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s="2" customFormat="1">
      <c r="A330" s="37"/>
      <c r="B330" s="1"/>
      <c r="C330" s="91"/>
      <c r="D330" s="91"/>
      <c r="E330" s="86"/>
      <c r="F330" s="86"/>
      <c r="G330" s="3"/>
      <c r="H330" s="4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s="2" customFormat="1">
      <c r="A331" s="37"/>
      <c r="B331" s="1"/>
      <c r="C331" s="91"/>
      <c r="D331" s="91"/>
      <c r="E331" s="86"/>
      <c r="F331" s="86"/>
      <c r="G331" s="3"/>
      <c r="H331" s="4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s="2" customFormat="1">
      <c r="A332" s="37"/>
      <c r="B332" s="1"/>
      <c r="C332" s="91"/>
      <c r="D332" s="91"/>
      <c r="E332" s="86"/>
      <c r="F332" s="86"/>
      <c r="G332" s="3"/>
      <c r="H332" s="4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s="2" customFormat="1">
      <c r="A333" s="37"/>
      <c r="B333" s="1"/>
      <c r="C333" s="91"/>
      <c r="D333" s="91"/>
      <c r="E333" s="86"/>
      <c r="F333" s="86"/>
      <c r="G333" s="3"/>
      <c r="H333" s="4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s="2" customFormat="1">
      <c r="A334" s="37"/>
      <c r="B334" s="1"/>
      <c r="C334" s="91"/>
      <c r="D334" s="91"/>
      <c r="E334" s="86"/>
      <c r="F334" s="86"/>
      <c r="G334" s="3"/>
      <c r="H334" s="4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s="2" customFormat="1">
      <c r="A335" s="37"/>
      <c r="B335" s="1"/>
      <c r="C335" s="91"/>
      <c r="D335" s="91"/>
      <c r="E335" s="86"/>
      <c r="F335" s="86"/>
      <c r="G335" s="3"/>
      <c r="H335" s="4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s="2" customFormat="1">
      <c r="A336" s="37"/>
      <c r="B336" s="1"/>
      <c r="C336" s="91"/>
      <c r="D336" s="91"/>
      <c r="E336" s="86"/>
      <c r="F336" s="86"/>
      <c r="G336" s="3"/>
      <c r="H336" s="4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s="2" customFormat="1">
      <c r="A337" s="37"/>
      <c r="B337" s="1"/>
      <c r="C337" s="91"/>
      <c r="D337" s="91"/>
      <c r="E337" s="86"/>
      <c r="F337" s="86"/>
      <c r="G337" s="3"/>
      <c r="H337" s="4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s="2" customFormat="1">
      <c r="A338" s="37"/>
      <c r="B338" s="1"/>
      <c r="C338" s="91"/>
      <c r="D338" s="91"/>
      <c r="E338" s="86"/>
      <c r="F338" s="86"/>
      <c r="G338" s="3"/>
      <c r="H338" s="4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s="2" customFormat="1">
      <c r="A339" s="37"/>
      <c r="B339" s="1"/>
      <c r="C339" s="91"/>
      <c r="D339" s="91"/>
      <c r="E339" s="86"/>
      <c r="F339" s="86"/>
      <c r="G339" s="3"/>
      <c r="H339" s="4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s="2" customFormat="1">
      <c r="A340" s="37"/>
      <c r="B340" s="1"/>
      <c r="C340" s="91"/>
      <c r="D340" s="91"/>
      <c r="E340" s="86"/>
      <c r="F340" s="86"/>
      <c r="G340" s="3"/>
      <c r="H340" s="4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s="2" customFormat="1">
      <c r="A341" s="37"/>
      <c r="B341" s="1"/>
      <c r="C341" s="91"/>
      <c r="D341" s="91"/>
      <c r="E341" s="86"/>
      <c r="F341" s="86"/>
      <c r="G341" s="3"/>
      <c r="H341" s="4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s="2" customFormat="1">
      <c r="A342" s="37"/>
      <c r="B342" s="1"/>
      <c r="C342" s="91"/>
      <c r="D342" s="91"/>
      <c r="E342" s="86"/>
      <c r="F342" s="86"/>
      <c r="G342" s="3"/>
      <c r="H342" s="4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s="2" customFormat="1">
      <c r="A343" s="37"/>
      <c r="B343" s="1"/>
      <c r="C343" s="91"/>
      <c r="D343" s="91"/>
      <c r="E343" s="86"/>
      <c r="F343" s="86"/>
      <c r="G343" s="3"/>
      <c r="H343" s="4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s="2" customFormat="1">
      <c r="A344" s="37"/>
      <c r="B344" s="1"/>
      <c r="C344" s="91"/>
      <c r="D344" s="91"/>
      <c r="E344" s="86"/>
      <c r="F344" s="86"/>
      <c r="G344" s="3"/>
      <c r="H344" s="4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s="2" customFormat="1">
      <c r="A345" s="37"/>
      <c r="B345" s="1"/>
      <c r="C345" s="91"/>
      <c r="D345" s="91"/>
      <c r="E345" s="86"/>
      <c r="F345" s="86"/>
      <c r="G345" s="3"/>
      <c r="H345" s="4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s="2" customFormat="1">
      <c r="A346" s="37"/>
      <c r="B346" s="1"/>
      <c r="C346" s="91"/>
      <c r="D346" s="91"/>
      <c r="E346" s="86"/>
      <c r="F346" s="86"/>
      <c r="G346" s="3"/>
      <c r="H346" s="4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s="2" customFormat="1">
      <c r="A347" s="37"/>
      <c r="B347" s="1"/>
      <c r="C347" s="91"/>
      <c r="D347" s="91"/>
      <c r="E347" s="86"/>
      <c r="F347" s="86"/>
      <c r="G347" s="3"/>
      <c r="H347" s="4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s="2" customFormat="1">
      <c r="A348" s="37"/>
      <c r="B348" s="1"/>
      <c r="C348" s="91"/>
      <c r="D348" s="91"/>
      <c r="E348" s="86"/>
      <c r="F348" s="86"/>
      <c r="G348" s="3"/>
      <c r="H348" s="4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s="2" customFormat="1">
      <c r="A349" s="37"/>
      <c r="B349" s="1"/>
      <c r="C349" s="91"/>
      <c r="D349" s="91"/>
      <c r="E349" s="86"/>
      <c r="F349" s="86"/>
      <c r="G349" s="3"/>
      <c r="H349" s="4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s="2" customFormat="1">
      <c r="A350" s="37"/>
      <c r="B350" s="1"/>
      <c r="C350" s="91"/>
      <c r="D350" s="91"/>
      <c r="E350" s="86"/>
      <c r="F350" s="86"/>
      <c r="G350" s="3"/>
      <c r="H350" s="4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s="2" customFormat="1">
      <c r="A351" s="37"/>
      <c r="B351" s="1"/>
      <c r="C351" s="91"/>
      <c r="D351" s="91"/>
      <c r="E351" s="86"/>
      <c r="F351" s="86"/>
      <c r="G351" s="3"/>
      <c r="H351" s="4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s="2" customFormat="1">
      <c r="A352" s="37"/>
      <c r="B352" s="1"/>
      <c r="C352" s="91"/>
      <c r="D352" s="91"/>
      <c r="E352" s="86"/>
      <c r="F352" s="86"/>
      <c r="G352" s="3"/>
      <c r="H352" s="4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s="2" customFormat="1">
      <c r="A353" s="37"/>
      <c r="B353" s="1"/>
      <c r="C353" s="91"/>
      <c r="D353" s="91"/>
      <c r="E353" s="86"/>
      <c r="F353" s="86"/>
      <c r="G353" s="3"/>
      <c r="H353" s="4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s="2" customFormat="1">
      <c r="A354" s="37"/>
      <c r="B354" s="1"/>
      <c r="C354" s="91"/>
      <c r="D354" s="91"/>
      <c r="E354" s="86"/>
      <c r="F354" s="86"/>
      <c r="G354" s="3"/>
      <c r="H354" s="4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s="2" customFormat="1">
      <c r="A355" s="37"/>
      <c r="B355" s="1"/>
      <c r="C355" s="91"/>
      <c r="D355" s="91"/>
      <c r="E355" s="86"/>
      <c r="F355" s="86"/>
      <c r="G355" s="3"/>
      <c r="H355" s="4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s="2" customFormat="1">
      <c r="A356" s="37"/>
      <c r="B356" s="1"/>
      <c r="C356" s="91"/>
      <c r="D356" s="91"/>
      <c r="E356" s="86"/>
      <c r="F356" s="86"/>
      <c r="G356" s="3"/>
      <c r="H356" s="4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s="2" customFormat="1">
      <c r="A357" s="37"/>
      <c r="B357" s="1"/>
      <c r="C357" s="91"/>
      <c r="D357" s="91"/>
      <c r="E357" s="86"/>
      <c r="F357" s="86"/>
      <c r="G357" s="3"/>
      <c r="H357" s="4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s="2" customFormat="1">
      <c r="A358" s="37"/>
      <c r="B358" s="1"/>
      <c r="C358" s="91"/>
      <c r="D358" s="91"/>
      <c r="E358" s="86"/>
      <c r="F358" s="86"/>
      <c r="G358" s="3"/>
      <c r="H358" s="4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s="2" customFormat="1">
      <c r="A359" s="37"/>
      <c r="B359" s="1"/>
      <c r="C359" s="91"/>
      <c r="D359" s="91"/>
      <c r="E359" s="86"/>
      <c r="F359" s="86"/>
      <c r="G359" s="3"/>
      <c r="H359" s="4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s="2" customFormat="1">
      <c r="A360" s="37"/>
      <c r="B360" s="1"/>
      <c r="C360" s="91"/>
      <c r="D360" s="91"/>
      <c r="E360" s="86"/>
      <c r="F360" s="86"/>
      <c r="G360" s="3"/>
      <c r="H360" s="4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s="2" customFormat="1">
      <c r="A361" s="37"/>
      <c r="B361" s="1"/>
      <c r="C361" s="91"/>
      <c r="D361" s="91"/>
      <c r="E361" s="86"/>
      <c r="F361" s="86"/>
      <c r="G361" s="3"/>
      <c r="H361" s="4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s="2" customFormat="1">
      <c r="A362" s="37"/>
      <c r="B362" s="1"/>
      <c r="C362" s="91"/>
      <c r="D362" s="91"/>
      <c r="E362" s="86"/>
      <c r="F362" s="86"/>
      <c r="G362" s="3"/>
      <c r="H362" s="4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s="2" customFormat="1">
      <c r="A363" s="37"/>
      <c r="B363" s="1"/>
      <c r="C363" s="91"/>
      <c r="D363" s="91"/>
      <c r="E363" s="86"/>
      <c r="F363" s="86"/>
      <c r="G363" s="3"/>
      <c r="H363" s="4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s="2" customFormat="1">
      <c r="A364" s="37"/>
      <c r="B364" s="1"/>
      <c r="C364" s="91"/>
      <c r="D364" s="91"/>
      <c r="E364" s="86"/>
      <c r="F364" s="86"/>
      <c r="G364" s="3"/>
      <c r="H364" s="4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s="2" customFormat="1">
      <c r="A365" s="37"/>
      <c r="B365" s="1"/>
      <c r="C365" s="91"/>
      <c r="D365" s="91"/>
      <c r="E365" s="86"/>
      <c r="F365" s="86"/>
      <c r="G365" s="3"/>
      <c r="H365" s="4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s="2" customFormat="1">
      <c r="A366" s="37"/>
      <c r="B366" s="1"/>
      <c r="C366" s="91"/>
      <c r="D366" s="91"/>
      <c r="E366" s="86"/>
      <c r="F366" s="86"/>
      <c r="G366" s="3"/>
      <c r="H366" s="4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s="2" customFormat="1">
      <c r="A367" s="37"/>
      <c r="B367" s="1"/>
      <c r="C367" s="91"/>
      <c r="D367" s="91"/>
      <c r="E367" s="86"/>
      <c r="F367" s="86"/>
      <c r="G367" s="3"/>
      <c r="H367" s="4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s="2" customFormat="1">
      <c r="A368" s="37"/>
      <c r="B368" s="1"/>
      <c r="C368" s="91"/>
      <c r="D368" s="91"/>
      <c r="E368" s="86"/>
      <c r="F368" s="86"/>
      <c r="G368" s="3"/>
      <c r="H368" s="4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s="2" customFormat="1">
      <c r="A369" s="37"/>
      <c r="B369" s="1"/>
      <c r="C369" s="91"/>
      <c r="D369" s="91"/>
      <c r="E369" s="86"/>
      <c r="F369" s="86"/>
      <c r="G369" s="3"/>
      <c r="H369" s="4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s="2" customFormat="1">
      <c r="A370" s="37"/>
      <c r="B370" s="1"/>
      <c r="C370" s="91"/>
      <c r="D370" s="91"/>
      <c r="E370" s="86"/>
      <c r="F370" s="86"/>
      <c r="G370" s="3"/>
      <c r="H370" s="4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s="2" customFormat="1">
      <c r="A371" s="37"/>
      <c r="B371" s="1"/>
      <c r="C371" s="91"/>
      <c r="D371" s="91"/>
      <c r="E371" s="86"/>
      <c r="F371" s="86"/>
      <c r="G371" s="3"/>
      <c r="H371" s="4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s="2" customFormat="1">
      <c r="A372" s="37"/>
      <c r="B372" s="1"/>
      <c r="C372" s="91"/>
      <c r="D372" s="91"/>
      <c r="E372" s="86"/>
      <c r="F372" s="86"/>
      <c r="G372" s="3"/>
      <c r="H372" s="4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s="2" customFormat="1">
      <c r="A373" s="37"/>
      <c r="B373" s="1"/>
      <c r="C373" s="91"/>
      <c r="D373" s="91"/>
      <c r="E373" s="86"/>
      <c r="F373" s="86"/>
      <c r="G373" s="3"/>
      <c r="H373" s="4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s="2" customFormat="1">
      <c r="A374" s="37"/>
      <c r="B374" s="1"/>
      <c r="C374" s="91"/>
      <c r="D374" s="91"/>
      <c r="E374" s="86"/>
      <c r="F374" s="86"/>
      <c r="G374" s="3"/>
      <c r="H374" s="4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s="2" customFormat="1">
      <c r="A375" s="37"/>
      <c r="B375" s="1"/>
      <c r="C375" s="91"/>
      <c r="D375" s="91"/>
      <c r="E375" s="86"/>
      <c r="F375" s="86"/>
      <c r="G375" s="3"/>
      <c r="H375" s="4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s="2" customFormat="1">
      <c r="A376" s="37"/>
      <c r="B376" s="1"/>
      <c r="C376" s="91"/>
      <c r="D376" s="91"/>
      <c r="E376" s="86"/>
      <c r="F376" s="86"/>
      <c r="G376" s="3"/>
      <c r="H376" s="4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s="2" customFormat="1">
      <c r="A377" s="37"/>
      <c r="B377" s="1"/>
      <c r="C377" s="91"/>
      <c r="D377" s="91"/>
      <c r="E377" s="86"/>
      <c r="F377" s="86"/>
      <c r="G377" s="3"/>
      <c r="H377" s="4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s="2" customFormat="1">
      <c r="A378" s="37"/>
      <c r="B378" s="1"/>
      <c r="C378" s="91"/>
      <c r="D378" s="91"/>
      <c r="E378" s="86"/>
      <c r="F378" s="86"/>
      <c r="G378" s="3"/>
      <c r="H378" s="4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s="2" customFormat="1">
      <c r="A379" s="37"/>
      <c r="B379" s="1"/>
      <c r="C379" s="91"/>
      <c r="D379" s="91"/>
      <c r="E379" s="86"/>
      <c r="F379" s="86"/>
      <c r="G379" s="3"/>
      <c r="H379" s="4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s="2" customFormat="1">
      <c r="A380" s="37"/>
      <c r="B380" s="1"/>
      <c r="C380" s="91"/>
      <c r="D380" s="91"/>
      <c r="E380" s="86"/>
      <c r="F380" s="86"/>
      <c r="G380" s="3"/>
      <c r="H380" s="4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s="2" customFormat="1">
      <c r="A381" s="37"/>
      <c r="B381" s="1"/>
      <c r="C381" s="91"/>
      <c r="D381" s="91"/>
      <c r="E381" s="86"/>
      <c r="F381" s="86"/>
      <c r="G381" s="3"/>
      <c r="H381" s="4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s="2" customFormat="1">
      <c r="A382" s="37"/>
      <c r="B382" s="1"/>
      <c r="C382" s="91"/>
      <c r="D382" s="91"/>
      <c r="E382" s="86"/>
      <c r="F382" s="86"/>
      <c r="G382" s="3"/>
      <c r="H382" s="4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s="2" customFormat="1">
      <c r="A383" s="37"/>
      <c r="B383" s="1"/>
      <c r="C383" s="91"/>
      <c r="D383" s="91"/>
      <c r="E383" s="86"/>
      <c r="F383" s="86"/>
      <c r="G383" s="3"/>
      <c r="H383" s="4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s="2" customFormat="1">
      <c r="A384" s="37"/>
      <c r="B384" s="1"/>
      <c r="C384" s="91"/>
      <c r="D384" s="91"/>
      <c r="E384" s="86"/>
      <c r="F384" s="86"/>
      <c r="G384" s="3"/>
      <c r="H384" s="4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s="2" customFormat="1">
      <c r="A385" s="37"/>
      <c r="B385" s="1"/>
      <c r="C385" s="91"/>
      <c r="D385" s="91"/>
      <c r="E385" s="86"/>
      <c r="F385" s="86"/>
      <c r="G385" s="3"/>
      <c r="H385" s="4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1:18" s="2" customFormat="1">
      <c r="A386" s="37"/>
      <c r="B386" s="1"/>
      <c r="C386" s="91"/>
      <c r="D386" s="91"/>
      <c r="E386" s="86"/>
      <c r="F386" s="86"/>
      <c r="G386" s="3"/>
      <c r="H386" s="4"/>
      <c r="I386" s="3"/>
      <c r="J386" s="3"/>
      <c r="K386" s="3"/>
      <c r="L386" s="3"/>
      <c r="M386" s="3"/>
      <c r="N386" s="3"/>
      <c r="O386" s="3"/>
      <c r="P386" s="3"/>
      <c r="Q386" s="3"/>
      <c r="R386" s="3"/>
    </row>
  </sheetData>
  <customSheetViews>
    <customSheetView guid="{59841E2B-68EB-4986-A2B2-AA8D2283015C}" showPageBreaks="1" printArea="1" view="pageBreakPreview">
      <selection sqref="A1:E2"/>
      <rowBreaks count="1" manualBreakCount="1">
        <brk id="56" max="4" man="1"/>
      </rowBreaks>
      <pageMargins left="0" right="0" top="0" bottom="0" header="0" footer="0"/>
      <printOptions horizontalCentered="1"/>
      <pageSetup paperSize="9" scale="61" fitToHeight="2" orientation="portrait" blackAndWhite="1" r:id="rId1"/>
      <headerFooter alignWithMargins="0"/>
    </customSheetView>
    <customSheetView guid="{D3058AAF-1420-4400-85B6-3E3B713D732D}" showPageBreaks="1" printArea="1" hiddenRows="1" view="pageBreakPreview" topLeftCell="A95">
      <selection activeCell="H67" sqref="H67"/>
      <rowBreaks count="1" manualBreakCount="1">
        <brk id="44" max="4" man="1"/>
      </rowBreaks>
      <pageMargins left="0" right="0" top="0" bottom="0" header="0" footer="0"/>
      <printOptions horizontalCentered="1"/>
      <pageSetup paperSize="9" scale="61" fitToHeight="2" orientation="portrait" blackAndWhite="1" r:id="rId2"/>
      <headerFooter alignWithMargins="0"/>
    </customSheetView>
    <customSheetView guid="{AD882775-3712-4CB6-AC49-EEC018467B03}" showPageBreaks="1" printArea="1" hiddenRows="1" view="pageBreakPreview" topLeftCell="A95">
      <selection activeCell="A108" sqref="A108"/>
      <rowBreaks count="1" manualBreakCount="1">
        <brk id="44" max="4" man="1"/>
      </rowBreaks>
      <pageMargins left="0" right="0" top="0" bottom="0" header="0" footer="0"/>
      <printOptions horizontalCentered="1"/>
      <pageSetup paperSize="9" scale="61" fitToHeight="2" orientation="portrait" blackAndWhite="1" r:id="rId3"/>
      <headerFooter alignWithMargins="0"/>
    </customSheetView>
  </customSheetViews>
  <mergeCells count="6">
    <mergeCell ref="A1:E2"/>
    <mergeCell ref="E5:E6"/>
    <mergeCell ref="A5:A6"/>
    <mergeCell ref="B5:B6"/>
    <mergeCell ref="C5:C6"/>
    <mergeCell ref="D5:D6"/>
  </mergeCells>
  <printOptions horizontalCentered="1"/>
  <pageMargins left="0" right="0" top="0" bottom="0" header="0" footer="0"/>
  <pageSetup paperSize="9" scale="56" fitToHeight="2" orientation="portrait" blackAndWhite="1" r:id="rId4"/>
  <headerFooter alignWithMargins="0"/>
  <rowBreaks count="1" manualBreakCount="1">
    <brk id="55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109"/>
  <sheetViews>
    <sheetView topLeftCell="A77" workbookViewId="0">
      <selection activeCell="A95" sqref="A95"/>
    </sheetView>
  </sheetViews>
  <sheetFormatPr defaultRowHeight="12.75"/>
  <cols>
    <col min="1" max="1" width="59" customWidth="1"/>
    <col min="2" max="2" width="14.6640625" customWidth="1"/>
    <col min="3" max="3" width="26" customWidth="1"/>
    <col min="4" max="4" width="24.33203125" customWidth="1"/>
    <col min="5" max="5" width="25.33203125" customWidth="1"/>
    <col min="6" max="6" width="12.1640625" customWidth="1"/>
    <col min="7" max="7" width="29.83203125" customWidth="1"/>
    <col min="8" max="8" width="25.5" customWidth="1"/>
    <col min="9" max="9" width="29" customWidth="1"/>
    <col min="10" max="10" width="22.83203125" customWidth="1"/>
  </cols>
  <sheetData>
    <row r="1" spans="1:10" ht="42.75">
      <c r="A1" s="133" t="s">
        <v>155</v>
      </c>
      <c r="B1" s="133"/>
      <c r="C1" s="133"/>
      <c r="D1" s="133"/>
      <c r="E1" s="87"/>
      <c r="F1" s="3"/>
      <c r="G1" s="4"/>
      <c r="H1" s="46"/>
      <c r="I1" s="3"/>
      <c r="J1" s="3"/>
    </row>
    <row r="2" spans="1:10" ht="15.75">
      <c r="A2" s="125"/>
      <c r="B2" s="125"/>
      <c r="C2" s="125"/>
      <c r="D2" s="125"/>
      <c r="E2" s="87"/>
      <c r="F2" s="3"/>
      <c r="G2" s="4"/>
      <c r="H2" s="3"/>
      <c r="I2" s="3"/>
      <c r="J2" s="3"/>
    </row>
    <row r="3" spans="1:10" ht="15.75">
      <c r="A3" s="37"/>
      <c r="B3" s="125"/>
      <c r="C3" s="29"/>
      <c r="D3" s="29"/>
      <c r="E3" s="87"/>
      <c r="F3" s="3"/>
      <c r="G3" s="4"/>
      <c r="H3" s="3"/>
      <c r="I3" s="3"/>
      <c r="J3" s="3"/>
    </row>
    <row r="4" spans="1:10" ht="15.75">
      <c r="A4" s="51"/>
      <c r="B4" s="52"/>
      <c r="C4" s="88"/>
      <c r="D4" s="88"/>
      <c r="E4" s="88" t="s">
        <v>0</v>
      </c>
      <c r="F4" s="3"/>
      <c r="G4" s="4"/>
      <c r="H4" s="3"/>
      <c r="I4" s="3"/>
      <c r="J4" s="3"/>
    </row>
    <row r="5" spans="1:10" ht="42.75">
      <c r="A5" s="126" t="s">
        <v>1</v>
      </c>
      <c r="B5" s="126" t="s">
        <v>2</v>
      </c>
      <c r="C5" s="124" t="s">
        <v>153</v>
      </c>
      <c r="D5" s="124" t="s">
        <v>3</v>
      </c>
      <c r="E5" s="124" t="s">
        <v>4</v>
      </c>
      <c r="F5" s="3"/>
      <c r="G5" s="4"/>
      <c r="H5" s="3"/>
      <c r="I5" s="3"/>
      <c r="J5" s="3"/>
    </row>
    <row r="6" spans="1:10" ht="15.75">
      <c r="A6" s="127"/>
      <c r="B6" s="127"/>
      <c r="C6" s="124"/>
      <c r="D6" s="124"/>
      <c r="E6" s="124"/>
      <c r="F6" s="3"/>
      <c r="G6" s="4"/>
      <c r="H6" s="3"/>
      <c r="I6" s="3"/>
      <c r="J6" s="3"/>
    </row>
    <row r="7" spans="1:10" ht="15.75">
      <c r="A7" s="75">
        <v>1</v>
      </c>
      <c r="B7" s="49">
        <v>2</v>
      </c>
      <c r="C7" s="98">
        <v>3</v>
      </c>
      <c r="D7" s="97">
        <v>4</v>
      </c>
      <c r="E7" s="49">
        <v>5</v>
      </c>
      <c r="F7" s="3"/>
      <c r="G7" s="130">
        <f>C8</f>
        <v>2653074.8281700001</v>
      </c>
      <c r="H7" s="19">
        <f>D8</f>
        <v>508079.81688000006</v>
      </c>
      <c r="I7" s="3"/>
      <c r="J7" s="3"/>
    </row>
    <row r="8" spans="1:10" ht="15.75">
      <c r="A8" s="95" t="s">
        <v>5</v>
      </c>
      <c r="B8" s="96"/>
      <c r="C8" s="38">
        <f>C9+C23</f>
        <v>2653074.8281700001</v>
      </c>
      <c r="D8" s="38">
        <f>D9+D23</f>
        <v>508079.81688000006</v>
      </c>
      <c r="E8" s="38">
        <f>D8/C8*100</f>
        <v>19.150602594592332</v>
      </c>
      <c r="F8" s="3"/>
      <c r="G8" s="22">
        <f>C9</f>
        <v>1478595.5</v>
      </c>
      <c r="H8" s="19">
        <f>D9</f>
        <v>270317.49</v>
      </c>
      <c r="I8" s="5"/>
      <c r="J8" s="19"/>
    </row>
    <row r="9" spans="1:10" ht="15.75">
      <c r="A9" s="122" t="s">
        <v>6</v>
      </c>
      <c r="B9" s="50">
        <v>10000000</v>
      </c>
      <c r="C9" s="38">
        <f>C10+C11+C12+C13+C14+C15+C16+C17+C18+C19+C20+C21+C22</f>
        <v>1478595.5</v>
      </c>
      <c r="D9" s="38">
        <f>D10+D11+D12+D13+D14+D15+D16+D17+D18+D19+D20+D21+D22</f>
        <v>270317.49</v>
      </c>
      <c r="E9" s="38">
        <f t="shared" ref="E9:E21" si="0">D9/C9*100</f>
        <v>18.28204468362037</v>
      </c>
      <c r="F9" s="3"/>
      <c r="G9" s="22"/>
      <c r="H9" s="3"/>
      <c r="I9" s="3"/>
      <c r="J9" s="3"/>
    </row>
    <row r="10" spans="1:10" ht="15.75">
      <c r="A10" s="54" t="s">
        <v>7</v>
      </c>
      <c r="B10" s="48">
        <v>10102000</v>
      </c>
      <c r="C10" s="40">
        <v>666827.59</v>
      </c>
      <c r="D10" s="40">
        <v>145728.79999999999</v>
      </c>
      <c r="E10" s="40">
        <f t="shared" si="0"/>
        <v>21.854044761405266</v>
      </c>
      <c r="F10" s="3"/>
      <c r="G10" s="22"/>
      <c r="H10" s="7"/>
      <c r="I10" s="5"/>
      <c r="J10" s="3"/>
    </row>
    <row r="11" spans="1:10" ht="30">
      <c r="A11" s="56" t="s">
        <v>141</v>
      </c>
      <c r="B11" s="48">
        <v>10300000</v>
      </c>
      <c r="C11" s="40">
        <v>2216</v>
      </c>
      <c r="D11" s="40">
        <v>467.7</v>
      </c>
      <c r="E11" s="40">
        <f t="shared" si="0"/>
        <v>21.105595667870038</v>
      </c>
      <c r="F11" s="3"/>
      <c r="G11" s="22"/>
      <c r="H11" s="7"/>
      <c r="I11" s="5"/>
      <c r="J11" s="3"/>
    </row>
    <row r="12" spans="1:10" ht="15.75">
      <c r="A12" s="55" t="s">
        <v>8</v>
      </c>
      <c r="B12" s="48">
        <v>10500000</v>
      </c>
      <c r="C12" s="40">
        <v>202419.5</v>
      </c>
      <c r="D12" s="40">
        <v>42348.7</v>
      </c>
      <c r="E12" s="40">
        <f t="shared" si="0"/>
        <v>20.921255116231389</v>
      </c>
      <c r="F12" s="3"/>
      <c r="G12" s="6"/>
      <c r="H12" s="3"/>
      <c r="I12" s="3"/>
      <c r="J12" s="3"/>
    </row>
    <row r="13" spans="1:10" ht="15.75">
      <c r="A13" s="53" t="s">
        <v>9</v>
      </c>
      <c r="B13" s="48">
        <v>10600000</v>
      </c>
      <c r="C13" s="40">
        <v>17219.939999999999</v>
      </c>
      <c r="D13" s="40">
        <v>2980.4</v>
      </c>
      <c r="E13" s="40">
        <f t="shared" si="0"/>
        <v>17.307841955314597</v>
      </c>
      <c r="F13" s="3"/>
      <c r="G13" s="4"/>
      <c r="H13" s="3"/>
      <c r="I13" s="3"/>
      <c r="J13" s="3"/>
    </row>
    <row r="14" spans="1:10" ht="15.75">
      <c r="A14" s="53" t="s">
        <v>10</v>
      </c>
      <c r="B14" s="48">
        <v>10800000</v>
      </c>
      <c r="C14" s="40">
        <v>6448.6</v>
      </c>
      <c r="D14" s="40">
        <v>1959.9</v>
      </c>
      <c r="E14" s="40">
        <f t="shared" si="0"/>
        <v>30.3926433644512</v>
      </c>
      <c r="F14" s="3"/>
      <c r="G14" s="6"/>
      <c r="H14" s="6"/>
      <c r="I14" s="3"/>
      <c r="J14" s="3"/>
    </row>
    <row r="15" spans="1:10" ht="30">
      <c r="A15" s="53" t="s">
        <v>11</v>
      </c>
      <c r="B15" s="48">
        <v>10900000</v>
      </c>
      <c r="C15" s="40">
        <v>0</v>
      </c>
      <c r="D15" s="40">
        <v>0</v>
      </c>
      <c r="E15" s="40">
        <v>0</v>
      </c>
      <c r="F15" s="3"/>
      <c r="G15" s="4"/>
      <c r="H15" s="3"/>
      <c r="I15" s="3"/>
      <c r="J15" s="3"/>
    </row>
    <row r="16" spans="1:10" ht="30">
      <c r="A16" s="53" t="s">
        <v>12</v>
      </c>
      <c r="B16" s="48">
        <v>11100000</v>
      </c>
      <c r="C16" s="40">
        <v>385337.83199999999</v>
      </c>
      <c r="D16" s="40">
        <v>70068.100000000006</v>
      </c>
      <c r="E16" s="40">
        <f t="shared" si="0"/>
        <v>18.183550687543185</v>
      </c>
      <c r="F16" s="3"/>
      <c r="G16" s="4"/>
      <c r="H16" s="3"/>
      <c r="I16" s="3"/>
      <c r="J16" s="3"/>
    </row>
    <row r="17" spans="1:10" ht="15.75">
      <c r="A17" s="53" t="s">
        <v>13</v>
      </c>
      <c r="B17" s="48">
        <v>11200000</v>
      </c>
      <c r="C17" s="40">
        <v>178800</v>
      </c>
      <c r="D17" s="40">
        <v>1141.99</v>
      </c>
      <c r="E17" s="40">
        <f t="shared" si="0"/>
        <v>0.63869686800894854</v>
      </c>
      <c r="F17" s="3"/>
      <c r="G17" s="4"/>
      <c r="H17" s="3"/>
      <c r="I17" s="3"/>
      <c r="J17" s="3"/>
    </row>
    <row r="18" spans="1:10" ht="30">
      <c r="A18" s="53" t="s">
        <v>14</v>
      </c>
      <c r="B18" s="48">
        <v>11300000</v>
      </c>
      <c r="C18" s="40">
        <v>700</v>
      </c>
      <c r="D18" s="40">
        <v>0</v>
      </c>
      <c r="E18" s="40">
        <f t="shared" si="0"/>
        <v>0</v>
      </c>
      <c r="F18" s="3"/>
      <c r="G18" s="4"/>
      <c r="H18" s="3"/>
      <c r="I18" s="3"/>
      <c r="J18" s="3"/>
    </row>
    <row r="19" spans="1:10" ht="30">
      <c r="A19" s="53" t="s">
        <v>15</v>
      </c>
      <c r="B19" s="48">
        <v>11400000</v>
      </c>
      <c r="C19" s="40">
        <v>8409.4480000000003</v>
      </c>
      <c r="D19" s="40">
        <v>1621.2</v>
      </c>
      <c r="E19" s="40">
        <f t="shared" si="0"/>
        <v>19.278316484030817</v>
      </c>
      <c r="F19" s="3"/>
      <c r="G19" s="4"/>
      <c r="H19" s="3"/>
      <c r="I19" s="3"/>
      <c r="J19" s="3"/>
    </row>
    <row r="20" spans="1:10" ht="15.75">
      <c r="A20" s="53" t="s">
        <v>16</v>
      </c>
      <c r="B20" s="48">
        <v>11600000</v>
      </c>
      <c r="C20" s="40">
        <v>7686.59</v>
      </c>
      <c r="D20" s="40">
        <v>2761.9</v>
      </c>
      <c r="E20" s="40">
        <f t="shared" si="0"/>
        <v>35.93140781542921</v>
      </c>
      <c r="F20" s="3"/>
      <c r="G20" s="8"/>
      <c r="H20" s="3"/>
      <c r="I20" s="3"/>
      <c r="J20" s="3"/>
    </row>
    <row r="21" spans="1:10" ht="15.75">
      <c r="A21" s="53" t="s">
        <v>17</v>
      </c>
      <c r="B21" s="48">
        <v>11700000</v>
      </c>
      <c r="C21" s="40">
        <v>2530</v>
      </c>
      <c r="D21" s="40">
        <v>1238.8</v>
      </c>
      <c r="E21" s="40">
        <f t="shared" si="0"/>
        <v>48.964426877470352</v>
      </c>
      <c r="F21" s="3"/>
      <c r="G21" s="8"/>
      <c r="H21" s="3"/>
      <c r="I21" s="3"/>
      <c r="J21" s="3"/>
    </row>
    <row r="22" spans="1:10" ht="75">
      <c r="A22" s="53" t="s">
        <v>149</v>
      </c>
      <c r="B22" s="48">
        <v>11800000</v>
      </c>
      <c r="C22" s="40">
        <v>0</v>
      </c>
      <c r="D22" s="40">
        <v>0</v>
      </c>
      <c r="E22" s="40">
        <v>0</v>
      </c>
      <c r="F22" s="3"/>
      <c r="G22" s="8"/>
      <c r="H22" s="3"/>
      <c r="I22" s="3"/>
      <c r="J22" s="3"/>
    </row>
    <row r="23" spans="1:10" ht="15.75">
      <c r="A23" s="121" t="s">
        <v>18</v>
      </c>
      <c r="B23" s="58">
        <v>20000000</v>
      </c>
      <c r="C23" s="38">
        <f>C24+C31+C30</f>
        <v>1174479.3281700001</v>
      </c>
      <c r="D23" s="38">
        <f>D24+D31+D30+D29</f>
        <v>237762.32688000004</v>
      </c>
      <c r="E23" s="38">
        <f t="shared" ref="E23:E73" si="1">D23/C23*100</f>
        <v>20.244062298692505</v>
      </c>
      <c r="F23" s="3"/>
      <c r="G23" s="35">
        <f>C23</f>
        <v>1174479.3281700001</v>
      </c>
      <c r="H23" s="18">
        <f>D23</f>
        <v>237762.32688000004</v>
      </c>
      <c r="I23" s="3"/>
      <c r="J23" s="3"/>
    </row>
    <row r="24" spans="1:10" ht="42.75">
      <c r="A24" s="57" t="s">
        <v>19</v>
      </c>
      <c r="B24" s="50">
        <v>20200000</v>
      </c>
      <c r="C24" s="38">
        <f>SUM(C25:C28)</f>
        <v>1168547.6187100001</v>
      </c>
      <c r="D24" s="38">
        <f>SUM(D25:D28)</f>
        <v>234742.84399000002</v>
      </c>
      <c r="E24" s="38">
        <f t="shared" si="1"/>
        <v>20.088427739824649</v>
      </c>
      <c r="F24" s="3"/>
      <c r="G24" s="35">
        <f>C24</f>
        <v>1168547.6187100001</v>
      </c>
      <c r="H24" s="18">
        <f>D24</f>
        <v>234742.84399000002</v>
      </c>
      <c r="I24" s="3"/>
      <c r="J24" s="3"/>
    </row>
    <row r="25" spans="1:10" ht="15.75">
      <c r="A25" s="60" t="s">
        <v>20</v>
      </c>
      <c r="B25" s="59">
        <v>20210000</v>
      </c>
      <c r="C25" s="40">
        <v>86415.2</v>
      </c>
      <c r="D25" s="129">
        <v>25610.851999999999</v>
      </c>
      <c r="E25" s="41">
        <f t="shared" si="1"/>
        <v>29.63697590238754</v>
      </c>
      <c r="F25" s="3"/>
      <c r="G25" s="4"/>
      <c r="H25" s="3"/>
      <c r="I25" s="3"/>
      <c r="J25" s="3"/>
    </row>
    <row r="26" spans="1:10" ht="15.75">
      <c r="A26" s="60" t="s">
        <v>21</v>
      </c>
      <c r="B26" s="59">
        <v>20220000</v>
      </c>
      <c r="C26" s="129">
        <v>76356.745710000003</v>
      </c>
      <c r="D26" s="40">
        <v>7302</v>
      </c>
      <c r="E26" s="41">
        <f t="shared" si="1"/>
        <v>9.5630057725779949</v>
      </c>
      <c r="F26" s="3"/>
      <c r="G26" s="4"/>
      <c r="H26" s="3"/>
      <c r="I26" s="3"/>
      <c r="J26" s="3"/>
    </row>
    <row r="27" spans="1:10" ht="15.75">
      <c r="A27" s="60" t="s">
        <v>22</v>
      </c>
      <c r="B27" s="59">
        <v>20230000</v>
      </c>
      <c r="C27" s="129">
        <v>1005775.673</v>
      </c>
      <c r="D27" s="129">
        <v>201829.99199000001</v>
      </c>
      <c r="E27" s="41">
        <f t="shared" si="1"/>
        <v>20.067098201727934</v>
      </c>
      <c r="F27" s="3"/>
      <c r="G27" s="4"/>
      <c r="H27" s="3"/>
      <c r="I27" s="3"/>
      <c r="J27" s="3"/>
    </row>
    <row r="28" spans="1:10" ht="15.75">
      <c r="A28" s="60" t="s">
        <v>23</v>
      </c>
      <c r="B28" s="59">
        <v>20240000</v>
      </c>
      <c r="C28" s="40">
        <v>0</v>
      </c>
      <c r="D28" s="40">
        <v>0</v>
      </c>
      <c r="E28" s="41" t="s">
        <v>154</v>
      </c>
      <c r="F28" s="3"/>
      <c r="G28" s="4"/>
      <c r="H28" s="3"/>
      <c r="I28" s="3"/>
      <c r="J28" s="3"/>
    </row>
    <row r="29" spans="1:10" ht="15.75">
      <c r="A29" s="60" t="s">
        <v>146</v>
      </c>
      <c r="B29" s="48">
        <v>20704000</v>
      </c>
      <c r="C29" s="40">
        <v>0</v>
      </c>
      <c r="D29" s="40">
        <v>2181</v>
      </c>
      <c r="E29" s="41">
        <v>0</v>
      </c>
      <c r="F29" s="3"/>
      <c r="G29" s="4"/>
      <c r="H29" s="3"/>
      <c r="I29" s="3"/>
      <c r="J29" s="3"/>
    </row>
    <row r="30" spans="1:10" ht="75">
      <c r="A30" s="63" t="s">
        <v>24</v>
      </c>
      <c r="B30" s="48">
        <v>21800000</v>
      </c>
      <c r="C30" s="40">
        <v>0</v>
      </c>
      <c r="D30" s="40">
        <v>1820.65392</v>
      </c>
      <c r="E30" s="41">
        <v>0</v>
      </c>
      <c r="F30" s="3"/>
      <c r="G30" s="25"/>
      <c r="H30" s="25"/>
      <c r="I30" s="3"/>
      <c r="J30" s="3"/>
    </row>
    <row r="31" spans="1:10" ht="60">
      <c r="A31" s="56" t="s">
        <v>25</v>
      </c>
      <c r="B31" s="48">
        <v>21900000</v>
      </c>
      <c r="C31" s="40">
        <v>5931.70946</v>
      </c>
      <c r="D31" s="40">
        <v>-982.17102999999997</v>
      </c>
      <c r="E31" s="41" t="s">
        <v>154</v>
      </c>
      <c r="F31" s="3"/>
      <c r="G31" s="47"/>
      <c r="H31" s="25"/>
      <c r="I31" s="4"/>
      <c r="J31" s="3"/>
    </row>
    <row r="32" spans="1:10" ht="15.75">
      <c r="A32" s="107" t="s">
        <v>26</v>
      </c>
      <c r="B32" s="108"/>
      <c r="C32" s="109">
        <f>SUM(C34+C43+C47+C52+C59+C65+C68+C76+C72+C57)</f>
        <v>2721024.2281699996</v>
      </c>
      <c r="D32" s="109">
        <f>SUM(D34+D43+D47+D52+D59+D65+D68+D76+D72+D57)</f>
        <v>755003.79670000006</v>
      </c>
      <c r="E32" s="110">
        <f t="shared" si="1"/>
        <v>27.747044252074559</v>
      </c>
      <c r="F32" s="46"/>
      <c r="G32" s="131">
        <f>C32</f>
        <v>2721024.2281699996</v>
      </c>
      <c r="H32" s="111">
        <f>D32</f>
        <v>755003.79670000006</v>
      </c>
      <c r="I32" s="112"/>
      <c r="J32" s="113"/>
    </row>
    <row r="33" spans="1:10" ht="15.75">
      <c r="A33" s="77" t="s">
        <v>27</v>
      </c>
      <c r="B33" s="126"/>
      <c r="C33" s="39"/>
      <c r="D33" s="39"/>
      <c r="E33" s="39"/>
      <c r="F33" s="9"/>
      <c r="G33" s="22">
        <v>2701403.6668699998</v>
      </c>
      <c r="H33" s="44">
        <v>293800.35438999999</v>
      </c>
      <c r="I33" s="27"/>
      <c r="J33" s="20"/>
    </row>
    <row r="34" spans="1:10" ht="15.75">
      <c r="A34" s="76" t="s">
        <v>28</v>
      </c>
      <c r="B34" s="61" t="s">
        <v>29</v>
      </c>
      <c r="C34" s="39">
        <f>SUM(C35:C42)</f>
        <v>268252.58637000003</v>
      </c>
      <c r="D34" s="39">
        <f>SUM(D35:D42)</f>
        <v>66584.291100000002</v>
      </c>
      <c r="E34" s="39">
        <f>D34/C34*100</f>
        <v>24.821490819909737</v>
      </c>
      <c r="F34" s="7"/>
      <c r="G34" s="22">
        <f>G32-G33</f>
        <v>19620.56129999971</v>
      </c>
      <c r="H34" s="22">
        <f>H32-H33</f>
        <v>461203.44231000007</v>
      </c>
      <c r="I34" s="36"/>
      <c r="J34" s="3"/>
    </row>
    <row r="35" spans="1:10" ht="30">
      <c r="A35" s="78" t="s">
        <v>30</v>
      </c>
      <c r="B35" s="103" t="s">
        <v>31</v>
      </c>
      <c r="C35" s="104">
        <v>0</v>
      </c>
      <c r="D35" s="104">
        <v>0</v>
      </c>
      <c r="E35" s="41">
        <v>0</v>
      </c>
      <c r="F35" s="7"/>
      <c r="G35" s="23"/>
      <c r="H35" s="28"/>
      <c r="I35" s="25"/>
      <c r="J35" s="3"/>
    </row>
    <row r="36" spans="1:10" ht="30">
      <c r="A36" s="79" t="s">
        <v>32</v>
      </c>
      <c r="B36" s="62" t="s">
        <v>33</v>
      </c>
      <c r="C36" s="40">
        <v>12221.3</v>
      </c>
      <c r="D36" s="40">
        <v>2693.85367</v>
      </c>
      <c r="E36" s="41">
        <f t="shared" si="1"/>
        <v>22.042284126893211</v>
      </c>
      <c r="F36" s="7"/>
      <c r="G36" s="23"/>
      <c r="H36" s="23"/>
      <c r="I36" s="4"/>
      <c r="J36" s="3"/>
    </row>
    <row r="37" spans="1:10" ht="30">
      <c r="A37" s="78" t="s">
        <v>34</v>
      </c>
      <c r="B37" s="65" t="s">
        <v>35</v>
      </c>
      <c r="C37" s="41">
        <v>158120.20168</v>
      </c>
      <c r="D37" s="41">
        <v>40971.515829999997</v>
      </c>
      <c r="E37" s="41">
        <f t="shared" si="1"/>
        <v>25.911626341659495</v>
      </c>
      <c r="F37" s="7"/>
      <c r="G37" s="24"/>
      <c r="H37" s="24"/>
      <c r="I37" s="4"/>
      <c r="J37" s="3"/>
    </row>
    <row r="38" spans="1:10" ht="15.75">
      <c r="A38" s="66" t="s">
        <v>144</v>
      </c>
      <c r="B38" s="101" t="s">
        <v>145</v>
      </c>
      <c r="C38" s="102">
        <v>0</v>
      </c>
      <c r="D38" s="102">
        <v>0</v>
      </c>
      <c r="E38" s="41">
        <v>0</v>
      </c>
      <c r="F38" s="7"/>
      <c r="G38" s="24"/>
      <c r="H38" s="24"/>
      <c r="I38" s="4"/>
      <c r="J38" s="3"/>
    </row>
    <row r="39" spans="1:10" ht="45">
      <c r="A39" s="78" t="s">
        <v>36</v>
      </c>
      <c r="B39" s="64" t="s">
        <v>37</v>
      </c>
      <c r="C39" s="41">
        <v>29994.2</v>
      </c>
      <c r="D39" s="41">
        <v>9307.6777700000002</v>
      </c>
      <c r="E39" s="41">
        <f t="shared" si="1"/>
        <v>31.031592007788174</v>
      </c>
      <c r="F39" s="7"/>
      <c r="G39" s="24"/>
      <c r="H39" s="24"/>
      <c r="I39" s="4"/>
      <c r="J39" s="3"/>
    </row>
    <row r="40" spans="1:10" ht="15.75">
      <c r="A40" s="78" t="s">
        <v>38</v>
      </c>
      <c r="B40" s="105" t="s">
        <v>39</v>
      </c>
      <c r="C40" s="102">
        <v>0</v>
      </c>
      <c r="D40" s="102">
        <v>0</v>
      </c>
      <c r="E40" s="41">
        <v>0</v>
      </c>
      <c r="F40" s="7"/>
      <c r="G40" s="24"/>
      <c r="H40" s="24"/>
      <c r="I40" s="4"/>
      <c r="J40" s="3"/>
    </row>
    <row r="41" spans="1:10" ht="15.75">
      <c r="A41" s="78" t="s">
        <v>40</v>
      </c>
      <c r="B41" s="65" t="s">
        <v>41</v>
      </c>
      <c r="C41" s="41">
        <v>4481.2803599999997</v>
      </c>
      <c r="D41" s="41">
        <v>0</v>
      </c>
      <c r="E41" s="41">
        <f t="shared" si="1"/>
        <v>0</v>
      </c>
      <c r="F41" s="7"/>
      <c r="G41" s="24"/>
      <c r="H41" s="24"/>
      <c r="I41" s="4"/>
      <c r="J41" s="3"/>
    </row>
    <row r="42" spans="1:10" ht="15.75">
      <c r="A42" s="78" t="s">
        <v>42</v>
      </c>
      <c r="B42" s="65" t="s">
        <v>43</v>
      </c>
      <c r="C42" s="41">
        <v>63435.604330000002</v>
      </c>
      <c r="D42" s="41">
        <v>13611.243829999999</v>
      </c>
      <c r="E42" s="41">
        <f t="shared" si="1"/>
        <v>21.456789091489686</v>
      </c>
      <c r="F42" s="7"/>
      <c r="G42" s="24"/>
      <c r="H42" s="24"/>
      <c r="I42" s="4"/>
      <c r="J42" s="3"/>
    </row>
    <row r="43" spans="1:10" ht="28.5">
      <c r="A43" s="76" t="s">
        <v>44</v>
      </c>
      <c r="B43" s="61" t="s">
        <v>45</v>
      </c>
      <c r="C43" s="39">
        <f>SUM(C44:C45)+C46</f>
        <v>24597.476640000001</v>
      </c>
      <c r="D43" s="39">
        <f>SUM(D44:D45)+D46</f>
        <v>5633.9263400000009</v>
      </c>
      <c r="E43" s="38">
        <f t="shared" si="1"/>
        <v>22.904489035424898</v>
      </c>
      <c r="F43" s="7"/>
      <c r="G43" s="26"/>
      <c r="H43" s="26"/>
      <c r="I43" s="4"/>
      <c r="J43" s="3"/>
    </row>
    <row r="44" spans="1:10" ht="45">
      <c r="A44" s="78" t="s">
        <v>46</v>
      </c>
      <c r="B44" s="64" t="s">
        <v>47</v>
      </c>
      <c r="C44" s="41">
        <v>19739.076639999999</v>
      </c>
      <c r="D44" s="41">
        <v>5385.8670700000002</v>
      </c>
      <c r="E44" s="41">
        <f t="shared" si="1"/>
        <v>27.285304010046136</v>
      </c>
      <c r="F44" s="7"/>
      <c r="G44" s="24"/>
      <c r="H44" s="24"/>
      <c r="I44" s="4"/>
      <c r="J44" s="3"/>
    </row>
    <row r="45" spans="1:10" ht="15.75">
      <c r="A45" s="78" t="s">
        <v>48</v>
      </c>
      <c r="B45" s="65" t="s">
        <v>49</v>
      </c>
      <c r="C45" s="41">
        <v>2193.4</v>
      </c>
      <c r="D45" s="41">
        <v>36.225940000000001</v>
      </c>
      <c r="E45" s="41">
        <f t="shared" si="1"/>
        <v>1.6515884015683415</v>
      </c>
      <c r="F45" s="7"/>
      <c r="G45" s="24"/>
      <c r="H45" s="24"/>
      <c r="I45" s="4"/>
      <c r="J45" s="3"/>
    </row>
    <row r="46" spans="1:10" ht="30">
      <c r="A46" s="67" t="s">
        <v>50</v>
      </c>
      <c r="B46" s="64" t="s">
        <v>51</v>
      </c>
      <c r="C46" s="41">
        <v>2665</v>
      </c>
      <c r="D46" s="41">
        <v>211.83332999999999</v>
      </c>
      <c r="E46" s="41">
        <f t="shared" si="1"/>
        <v>7.9487178236397744</v>
      </c>
      <c r="F46" s="7"/>
      <c r="G46" s="24"/>
      <c r="H46" s="24"/>
      <c r="I46" s="4"/>
      <c r="J46" s="3"/>
    </row>
    <row r="47" spans="1:10" ht="15.75">
      <c r="A47" s="80" t="s">
        <v>52</v>
      </c>
      <c r="B47" s="61" t="s">
        <v>53</v>
      </c>
      <c r="C47" s="39">
        <f>SUM(C48:C51)</f>
        <v>133161.16</v>
      </c>
      <c r="D47" s="39">
        <f>SUM(D48:D51)</f>
        <v>30672.221969999999</v>
      </c>
      <c r="E47" s="39">
        <f t="shared" si="1"/>
        <v>23.033910165696962</v>
      </c>
      <c r="F47" s="7"/>
      <c r="G47" s="26"/>
      <c r="H47" s="26"/>
      <c r="I47" s="4"/>
      <c r="J47" s="3"/>
    </row>
    <row r="48" spans="1:10" ht="15.75">
      <c r="A48" s="66" t="s">
        <v>54</v>
      </c>
      <c r="B48" s="65" t="s">
        <v>55</v>
      </c>
      <c r="C48" s="41">
        <v>17000</v>
      </c>
      <c r="D48" s="41">
        <v>5908.4224800000002</v>
      </c>
      <c r="E48" s="41">
        <f t="shared" si="1"/>
        <v>34.755426352941178</v>
      </c>
      <c r="F48" s="7"/>
      <c r="G48" s="24"/>
      <c r="H48" s="24"/>
      <c r="I48" s="4"/>
      <c r="J48" s="3"/>
    </row>
    <row r="49" spans="1:10" ht="15.75">
      <c r="A49" s="66" t="s">
        <v>56</v>
      </c>
      <c r="B49" s="65" t="s">
        <v>57</v>
      </c>
      <c r="C49" s="41">
        <v>40602.800000000003</v>
      </c>
      <c r="D49" s="41">
        <v>5499.9844999999996</v>
      </c>
      <c r="E49" s="41">
        <f t="shared" si="1"/>
        <v>13.545825657343826</v>
      </c>
      <c r="F49" s="7"/>
      <c r="G49" s="24"/>
      <c r="H49" s="24"/>
      <c r="I49" s="4"/>
      <c r="J49" s="3"/>
    </row>
    <row r="50" spans="1:10" ht="15.75">
      <c r="A50" s="66" t="s">
        <v>58</v>
      </c>
      <c r="B50" s="65" t="s">
        <v>59</v>
      </c>
      <c r="C50" s="41">
        <v>13846.6</v>
      </c>
      <c r="D50" s="41">
        <v>0</v>
      </c>
      <c r="E50" s="41">
        <f t="shared" si="1"/>
        <v>0</v>
      </c>
      <c r="F50" s="7"/>
      <c r="G50" s="24"/>
      <c r="H50" s="24"/>
      <c r="I50" s="4"/>
      <c r="J50" s="3"/>
    </row>
    <row r="51" spans="1:10" ht="15.75">
      <c r="A51" s="66" t="s">
        <v>60</v>
      </c>
      <c r="B51" s="65" t="s">
        <v>61</v>
      </c>
      <c r="C51" s="41">
        <v>61711.76</v>
      </c>
      <c r="D51" s="41">
        <v>19263.814989999999</v>
      </c>
      <c r="E51" s="41">
        <f t="shared" si="1"/>
        <v>31.215792565306838</v>
      </c>
      <c r="F51" s="7"/>
      <c r="G51" s="24"/>
      <c r="H51" s="24"/>
      <c r="I51" s="4"/>
      <c r="J51" s="3"/>
    </row>
    <row r="52" spans="1:10" ht="15.75">
      <c r="A52" s="76" t="s">
        <v>62</v>
      </c>
      <c r="B52" s="61" t="s">
        <v>63</v>
      </c>
      <c r="C52" s="39">
        <f>SUM(C53:C56)</f>
        <v>353936.47041000001</v>
      </c>
      <c r="D52" s="39">
        <f>SUM(D53:D56)</f>
        <v>42471.812810000003</v>
      </c>
      <c r="E52" s="39">
        <f t="shared" si="1"/>
        <v>11.999840751307898</v>
      </c>
      <c r="F52" s="7"/>
      <c r="G52" s="26"/>
      <c r="H52" s="26"/>
      <c r="I52" s="4"/>
      <c r="J52" s="3"/>
    </row>
    <row r="53" spans="1:10" ht="15.75">
      <c r="A53" s="78" t="s">
        <v>64</v>
      </c>
      <c r="B53" s="65" t="s">
        <v>65</v>
      </c>
      <c r="C53" s="41">
        <v>123245.87041</v>
      </c>
      <c r="D53" s="41">
        <v>1186.21101</v>
      </c>
      <c r="E53" s="41">
        <f t="shared" si="1"/>
        <v>0.96247525864668027</v>
      </c>
      <c r="F53" s="7"/>
      <c r="G53" s="24"/>
      <c r="H53" s="24"/>
      <c r="I53" s="4"/>
      <c r="J53" s="3"/>
    </row>
    <row r="54" spans="1:10" ht="15.75">
      <c r="A54" s="78" t="s">
        <v>66</v>
      </c>
      <c r="B54" s="65" t="s">
        <v>67</v>
      </c>
      <c r="C54" s="41">
        <v>34334</v>
      </c>
      <c r="D54" s="41">
        <v>7594.7770200000004</v>
      </c>
      <c r="E54" s="41">
        <f t="shared" si="1"/>
        <v>22.120280246985498</v>
      </c>
      <c r="F54" s="7"/>
      <c r="G54" s="24"/>
      <c r="H54" s="24"/>
      <c r="I54" s="4"/>
      <c r="J54" s="3"/>
    </row>
    <row r="55" spans="1:10" ht="15.75">
      <c r="A55" s="78" t="s">
        <v>68</v>
      </c>
      <c r="B55" s="65" t="s">
        <v>69</v>
      </c>
      <c r="C55" s="41">
        <v>161218.4</v>
      </c>
      <c r="D55" s="41">
        <v>24336.351640000001</v>
      </c>
      <c r="E55" s="41">
        <f t="shared" si="1"/>
        <v>15.095269299285938</v>
      </c>
      <c r="F55" s="7"/>
      <c r="G55" s="24"/>
      <c r="H55" s="24"/>
      <c r="I55" s="4"/>
      <c r="J55" s="3"/>
    </row>
    <row r="56" spans="1:10" ht="30">
      <c r="A56" s="78" t="s">
        <v>70</v>
      </c>
      <c r="B56" s="65" t="s">
        <v>71</v>
      </c>
      <c r="C56" s="41">
        <v>35138.199999999997</v>
      </c>
      <c r="D56" s="41">
        <v>9354.4731400000001</v>
      </c>
      <c r="E56" s="41">
        <f t="shared" si="1"/>
        <v>26.621947453199084</v>
      </c>
      <c r="F56" s="7"/>
      <c r="G56" s="24"/>
      <c r="H56" s="24"/>
      <c r="I56" s="4"/>
      <c r="J56" s="3"/>
    </row>
    <row r="57" spans="1:10" ht="15.75">
      <c r="A57" s="57" t="s">
        <v>137</v>
      </c>
      <c r="B57" s="68" t="s">
        <v>139</v>
      </c>
      <c r="C57" s="38">
        <f>C58</f>
        <v>250</v>
      </c>
      <c r="D57" s="38">
        <f>D58</f>
        <v>0</v>
      </c>
      <c r="E57" s="38">
        <v>0</v>
      </c>
      <c r="F57" s="7"/>
      <c r="G57" s="21"/>
      <c r="H57" s="21"/>
      <c r="I57" s="4"/>
      <c r="J57" s="3"/>
    </row>
    <row r="58" spans="1:10" ht="15.75">
      <c r="A58" s="78" t="s">
        <v>138</v>
      </c>
      <c r="B58" s="65" t="s">
        <v>140</v>
      </c>
      <c r="C58" s="41">
        <v>250</v>
      </c>
      <c r="D58" s="41">
        <v>0</v>
      </c>
      <c r="E58" s="41">
        <v>0</v>
      </c>
      <c r="F58" s="7"/>
      <c r="G58" s="24"/>
      <c r="H58" s="24"/>
      <c r="I58" s="4"/>
      <c r="J58" s="3"/>
    </row>
    <row r="59" spans="1:10" ht="15.75">
      <c r="A59" s="80" t="s">
        <v>72</v>
      </c>
      <c r="B59" s="61" t="s">
        <v>73</v>
      </c>
      <c r="C59" s="39">
        <f>C60+C61+C63+C64+C62</f>
        <v>1439762.1867499999</v>
      </c>
      <c r="D59" s="39">
        <f>D60+D61+D63+D64+D62</f>
        <v>460551.76929000003</v>
      </c>
      <c r="E59" s="39">
        <f t="shared" si="1"/>
        <v>31.988044520714322</v>
      </c>
      <c r="F59" s="7"/>
      <c r="G59" s="26"/>
      <c r="H59" s="26"/>
      <c r="I59" s="4"/>
      <c r="J59" s="3"/>
    </row>
    <row r="60" spans="1:10" ht="15.75">
      <c r="A60" s="78" t="s">
        <v>74</v>
      </c>
      <c r="B60" s="65" t="s">
        <v>75</v>
      </c>
      <c r="C60" s="41">
        <v>505065.97275000002</v>
      </c>
      <c r="D60" s="41">
        <v>155529.60182000001</v>
      </c>
      <c r="E60" s="41">
        <f t="shared" si="1"/>
        <v>30.793918064439634</v>
      </c>
      <c r="F60" s="7"/>
      <c r="G60" s="24"/>
      <c r="H60" s="24"/>
      <c r="I60" s="4"/>
      <c r="J60" s="3"/>
    </row>
    <row r="61" spans="1:10" ht="15.75">
      <c r="A61" s="78" t="s">
        <v>76</v>
      </c>
      <c r="B61" s="65" t="s">
        <v>77</v>
      </c>
      <c r="C61" s="41">
        <v>662393.31499999994</v>
      </c>
      <c r="D61" s="41">
        <v>207781.28169999999</v>
      </c>
      <c r="E61" s="41">
        <f t="shared" si="1"/>
        <v>31.368263687866477</v>
      </c>
      <c r="F61" s="7"/>
      <c r="G61" s="24"/>
      <c r="H61" s="24"/>
      <c r="I61" s="4"/>
      <c r="J61" s="3"/>
    </row>
    <row r="62" spans="1:10" ht="15.75">
      <c r="A62" s="99" t="s">
        <v>152</v>
      </c>
      <c r="B62" s="100" t="s">
        <v>151</v>
      </c>
      <c r="C62" s="41">
        <v>115691.399</v>
      </c>
      <c r="D62" s="41">
        <v>36006.510999999999</v>
      </c>
      <c r="E62" s="41">
        <f t="shared" si="1"/>
        <v>31.122893586929479</v>
      </c>
      <c r="F62" s="7"/>
      <c r="G62" s="24"/>
      <c r="H62" s="24"/>
      <c r="I62" s="4"/>
      <c r="J62" s="3"/>
    </row>
    <row r="63" spans="1:10" ht="15.75">
      <c r="A63" s="78" t="s">
        <v>78</v>
      </c>
      <c r="B63" s="65" t="s">
        <v>79</v>
      </c>
      <c r="C63" s="41">
        <v>20495.599999999999</v>
      </c>
      <c r="D63" s="41">
        <v>6067.99431</v>
      </c>
      <c r="E63" s="41">
        <f t="shared" si="1"/>
        <v>29.606326772575581</v>
      </c>
      <c r="F63" s="7"/>
      <c r="G63" s="24"/>
      <c r="H63" s="24"/>
      <c r="I63" s="4"/>
      <c r="J63" s="3"/>
    </row>
    <row r="64" spans="1:10" ht="15.75">
      <c r="A64" s="78" t="s">
        <v>80</v>
      </c>
      <c r="B64" s="65" t="s">
        <v>81</v>
      </c>
      <c r="C64" s="41">
        <v>136115.9</v>
      </c>
      <c r="D64" s="41">
        <v>55166.38046</v>
      </c>
      <c r="E64" s="41">
        <f t="shared" si="1"/>
        <v>40.528976012354178</v>
      </c>
      <c r="F64" s="7"/>
      <c r="G64" s="24"/>
      <c r="H64" s="24"/>
      <c r="I64" s="4"/>
      <c r="J64" s="3"/>
    </row>
    <row r="65" spans="1:10" ht="15.75">
      <c r="A65" s="76" t="s">
        <v>82</v>
      </c>
      <c r="B65" s="61" t="s">
        <v>83</v>
      </c>
      <c r="C65" s="39">
        <f>SUM(C66:C67)</f>
        <v>173771.701</v>
      </c>
      <c r="D65" s="39">
        <f>SUM(D66:D67)</f>
        <v>54002.903149999998</v>
      </c>
      <c r="E65" s="39">
        <f t="shared" si="1"/>
        <v>31.076926127344517</v>
      </c>
      <c r="F65" s="7"/>
      <c r="G65" s="26"/>
      <c r="H65" s="26"/>
      <c r="I65" s="4"/>
      <c r="J65" s="3"/>
    </row>
    <row r="66" spans="1:10" ht="15.75">
      <c r="A66" s="78" t="s">
        <v>84</v>
      </c>
      <c r="B66" s="65" t="s">
        <v>85</v>
      </c>
      <c r="C66" s="41">
        <v>133274.101</v>
      </c>
      <c r="D66" s="41">
        <v>44136.629260000002</v>
      </c>
      <c r="E66" s="41">
        <f t="shared" si="1"/>
        <v>33.11718400561562</v>
      </c>
      <c r="F66" s="7"/>
      <c r="G66" s="24"/>
      <c r="H66" s="24"/>
      <c r="I66" s="4"/>
      <c r="J66" s="3"/>
    </row>
    <row r="67" spans="1:10" ht="30">
      <c r="A67" s="78" t="s">
        <v>86</v>
      </c>
      <c r="B67" s="65" t="s">
        <v>87</v>
      </c>
      <c r="C67" s="41">
        <v>40497.599999999999</v>
      </c>
      <c r="D67" s="41">
        <v>9866.2738900000004</v>
      </c>
      <c r="E67" s="41">
        <f t="shared" si="1"/>
        <v>24.362613809213389</v>
      </c>
      <c r="F67" s="7"/>
      <c r="G67" s="24"/>
      <c r="H67" s="24"/>
      <c r="I67" s="4"/>
      <c r="J67" s="3"/>
    </row>
    <row r="68" spans="1:10" ht="15.75">
      <c r="A68" s="76" t="s">
        <v>88</v>
      </c>
      <c r="B68" s="61" t="s">
        <v>89</v>
      </c>
      <c r="C68" s="39">
        <f>SUM(C69:C71)</f>
        <v>85370.046999999991</v>
      </c>
      <c r="D68" s="39">
        <f>SUM(D69:D71)</f>
        <v>12961.01467</v>
      </c>
      <c r="E68" s="39">
        <f t="shared" si="1"/>
        <v>15.182157121220751</v>
      </c>
      <c r="F68" s="7"/>
      <c r="G68" s="26"/>
      <c r="H68" s="26"/>
      <c r="I68" s="4"/>
      <c r="J68" s="3"/>
    </row>
    <row r="69" spans="1:10" ht="15.75">
      <c r="A69" s="78" t="s">
        <v>90</v>
      </c>
      <c r="B69" s="65" t="s">
        <v>91</v>
      </c>
      <c r="C69" s="41">
        <v>11324.4</v>
      </c>
      <c r="D69" s="41">
        <v>3788.12799</v>
      </c>
      <c r="E69" s="41">
        <f t="shared" si="1"/>
        <v>33.451026014623295</v>
      </c>
      <c r="F69" s="7"/>
      <c r="G69" s="24"/>
      <c r="H69" s="24"/>
      <c r="I69" s="4"/>
      <c r="J69" s="3"/>
    </row>
    <row r="70" spans="1:10" ht="15.75">
      <c r="A70" s="78" t="s">
        <v>92</v>
      </c>
      <c r="B70" s="65" t="s">
        <v>93</v>
      </c>
      <c r="C70" s="41">
        <v>45274.146999999997</v>
      </c>
      <c r="D70" s="41">
        <v>4965.6289200000001</v>
      </c>
      <c r="E70" s="41">
        <f t="shared" si="1"/>
        <v>10.967912703026741</v>
      </c>
      <c r="F70" s="7"/>
      <c r="G70" s="24"/>
      <c r="H70" s="24"/>
      <c r="I70" s="4"/>
      <c r="J70" s="3"/>
    </row>
    <row r="71" spans="1:10" ht="15.75">
      <c r="A71" s="78" t="s">
        <v>94</v>
      </c>
      <c r="B71" s="65" t="s">
        <v>95</v>
      </c>
      <c r="C71" s="41">
        <v>28771.5</v>
      </c>
      <c r="D71" s="41">
        <v>4207.2577600000004</v>
      </c>
      <c r="E71" s="41">
        <f t="shared" si="1"/>
        <v>14.623004570495111</v>
      </c>
      <c r="F71" s="7"/>
      <c r="G71" s="24"/>
      <c r="H71" s="24"/>
      <c r="I71" s="4"/>
      <c r="J71" s="3"/>
    </row>
    <row r="72" spans="1:10" ht="15.75">
      <c r="A72" s="76" t="s">
        <v>96</v>
      </c>
      <c r="B72" s="61" t="s">
        <v>97</v>
      </c>
      <c r="C72" s="39">
        <f>SUM(C73:C75)</f>
        <v>192688.40000000002</v>
      </c>
      <c r="D72" s="39">
        <f>SUM(D73:D75)</f>
        <v>65775.805859999993</v>
      </c>
      <c r="E72" s="39">
        <f t="shared" si="1"/>
        <v>34.135841005478269</v>
      </c>
      <c r="F72" s="7"/>
      <c r="G72" s="26"/>
      <c r="H72" s="26"/>
      <c r="I72" s="4"/>
      <c r="J72" s="3"/>
    </row>
    <row r="73" spans="1:10" ht="15.75">
      <c r="A73" s="67" t="s">
        <v>98</v>
      </c>
      <c r="B73" s="65" t="s">
        <v>99</v>
      </c>
      <c r="C73" s="41">
        <v>174783.7</v>
      </c>
      <c r="D73" s="41">
        <v>57206</v>
      </c>
      <c r="E73" s="41">
        <f t="shared" si="1"/>
        <v>32.729596638588148</v>
      </c>
      <c r="F73" s="7"/>
      <c r="G73" s="24"/>
      <c r="H73" s="24"/>
      <c r="I73" s="4"/>
      <c r="J73" s="3"/>
    </row>
    <row r="74" spans="1:10" ht="15.75">
      <c r="A74" s="67" t="s">
        <v>143</v>
      </c>
      <c r="B74" s="101" t="s">
        <v>142</v>
      </c>
      <c r="C74" s="102">
        <v>0</v>
      </c>
      <c r="D74" s="102">
        <v>0</v>
      </c>
      <c r="E74" s="39">
        <v>0</v>
      </c>
      <c r="F74" s="7"/>
      <c r="G74" s="24"/>
      <c r="H74" s="24"/>
      <c r="I74" s="4"/>
      <c r="J74" s="3"/>
    </row>
    <row r="75" spans="1:10" ht="30">
      <c r="A75" s="67" t="s">
        <v>100</v>
      </c>
      <c r="B75" s="65" t="s">
        <v>101</v>
      </c>
      <c r="C75" s="41">
        <v>17904.7</v>
      </c>
      <c r="D75" s="41">
        <v>8569.8058600000004</v>
      </c>
      <c r="E75" s="41">
        <f t="shared" ref="E75:E86" si="2">D75/C75*100</f>
        <v>47.863442894882354</v>
      </c>
      <c r="F75" s="7"/>
      <c r="G75" s="24"/>
      <c r="H75" s="24"/>
      <c r="I75" s="4"/>
      <c r="J75" s="3"/>
    </row>
    <row r="76" spans="1:10" ht="28.5">
      <c r="A76" s="76" t="s">
        <v>102</v>
      </c>
      <c r="B76" s="61" t="s">
        <v>103</v>
      </c>
      <c r="C76" s="39">
        <f>C77</f>
        <v>49234.2</v>
      </c>
      <c r="D76" s="39">
        <f>D77</f>
        <v>16350.051509999999</v>
      </c>
      <c r="E76" s="39">
        <f t="shared" si="2"/>
        <v>33.208727896462214</v>
      </c>
      <c r="F76" s="7"/>
      <c r="G76" s="26"/>
      <c r="H76" s="26"/>
      <c r="I76" s="4"/>
      <c r="J76" s="3"/>
    </row>
    <row r="77" spans="1:10" ht="30">
      <c r="A77" s="67" t="s">
        <v>104</v>
      </c>
      <c r="B77" s="65" t="s">
        <v>105</v>
      </c>
      <c r="C77" s="41">
        <v>49234.2</v>
      </c>
      <c r="D77" s="41">
        <v>16350.051509999999</v>
      </c>
      <c r="E77" s="41">
        <f t="shared" si="2"/>
        <v>33.208727896462214</v>
      </c>
      <c r="F77" s="7"/>
      <c r="G77" s="24"/>
      <c r="H77" s="24"/>
      <c r="I77" s="4"/>
      <c r="J77" s="3"/>
    </row>
    <row r="78" spans="1:10" ht="15.75">
      <c r="A78" s="114" t="s">
        <v>106</v>
      </c>
      <c r="B78" s="115"/>
      <c r="C78" s="116">
        <f>C79+C80+C81+C82+C83+C84+C85+C86</f>
        <v>2721024.22817</v>
      </c>
      <c r="D78" s="116">
        <f>D79+D80+D81+D82+D83+D84+D85+D86</f>
        <v>755003.79669999995</v>
      </c>
      <c r="E78" s="116">
        <f t="shared" si="2"/>
        <v>27.747044252074556</v>
      </c>
      <c r="F78" s="117" t="s">
        <v>147</v>
      </c>
      <c r="G78" s="118">
        <f>C79+C80+C81+C82+C83+C84+C85+C86</f>
        <v>2721024.22817</v>
      </c>
      <c r="H78" s="118">
        <f>D79+D80+D81+D82+D83+D84+D85+D86</f>
        <v>755003.79669999995</v>
      </c>
      <c r="I78" s="119"/>
      <c r="J78" s="120"/>
    </row>
    <row r="79" spans="1:10" ht="30">
      <c r="A79" s="70" t="s">
        <v>107</v>
      </c>
      <c r="B79" s="69">
        <v>905</v>
      </c>
      <c r="C79" s="92">
        <v>6317.8</v>
      </c>
      <c r="D79" s="92">
        <v>2169.4354800000001</v>
      </c>
      <c r="E79" s="92">
        <f t="shared" si="2"/>
        <v>34.338464022286239</v>
      </c>
      <c r="F79" s="7"/>
      <c r="G79" s="134">
        <f>G32-G78</f>
        <v>0</v>
      </c>
      <c r="H79" s="134">
        <f>H32-H78</f>
        <v>0</v>
      </c>
      <c r="I79" s="35"/>
      <c r="J79" s="18"/>
    </row>
    <row r="80" spans="1:10" ht="30">
      <c r="A80" s="70" t="s">
        <v>108</v>
      </c>
      <c r="B80" s="71" t="s">
        <v>109</v>
      </c>
      <c r="C80" s="92">
        <v>13056.3</v>
      </c>
      <c r="D80" s="92">
        <v>2728.85367</v>
      </c>
      <c r="E80" s="92">
        <f t="shared" si="2"/>
        <v>20.90066611520875</v>
      </c>
      <c r="F80" s="7"/>
      <c r="G80" s="30"/>
      <c r="H80" s="30"/>
      <c r="I80" s="4"/>
      <c r="J80" s="3"/>
    </row>
    <row r="81" spans="1:10" ht="15.75">
      <c r="A81" s="70" t="s">
        <v>110</v>
      </c>
      <c r="B81" s="69" t="s">
        <v>111</v>
      </c>
      <c r="C81" s="92">
        <v>758601.52816999995</v>
      </c>
      <c r="D81" s="92">
        <v>134313.80392000001</v>
      </c>
      <c r="E81" s="92">
        <f t="shared" si="2"/>
        <v>17.705448635729713</v>
      </c>
      <c r="F81" s="7"/>
      <c r="G81" s="30"/>
      <c r="H81" s="30"/>
      <c r="I81" s="31"/>
      <c r="J81" s="3"/>
    </row>
    <row r="82" spans="1:10" ht="45">
      <c r="A82" s="70" t="s">
        <v>112</v>
      </c>
      <c r="B82" s="69" t="s">
        <v>113</v>
      </c>
      <c r="C82" s="92">
        <v>231145.8</v>
      </c>
      <c r="D82" s="92">
        <v>71509.071429999996</v>
      </c>
      <c r="E82" s="92">
        <f t="shared" si="2"/>
        <v>30.936781646043322</v>
      </c>
      <c r="F82" s="7"/>
      <c r="G82" s="84"/>
      <c r="H82" s="84"/>
      <c r="I82" s="4"/>
      <c r="J82" s="3"/>
    </row>
    <row r="83" spans="1:10" ht="30">
      <c r="A83" s="70" t="s">
        <v>114</v>
      </c>
      <c r="B83" s="69" t="s">
        <v>115</v>
      </c>
      <c r="C83" s="92">
        <v>45119.5</v>
      </c>
      <c r="D83" s="92">
        <v>9547.1422199999997</v>
      </c>
      <c r="E83" s="92">
        <f t="shared" si="2"/>
        <v>21.159680891853856</v>
      </c>
      <c r="F83" s="7"/>
      <c r="G83" s="30"/>
      <c r="H83" s="30"/>
      <c r="I83" s="4"/>
      <c r="J83" s="3"/>
    </row>
    <row r="84" spans="1:10" ht="60">
      <c r="A84" s="70" t="s">
        <v>116</v>
      </c>
      <c r="B84" s="69" t="s">
        <v>117</v>
      </c>
      <c r="C84" s="92">
        <v>192441.9</v>
      </c>
      <c r="D84" s="92">
        <v>65775.805859999993</v>
      </c>
      <c r="E84" s="92">
        <f t="shared" si="2"/>
        <v>34.179565811811251</v>
      </c>
      <c r="F84" s="7"/>
      <c r="G84" s="30"/>
      <c r="H84" s="30"/>
      <c r="I84" s="4"/>
      <c r="J84" s="3"/>
    </row>
    <row r="85" spans="1:10" ht="45">
      <c r="A85" s="70" t="s">
        <v>118</v>
      </c>
      <c r="B85" s="69" t="s">
        <v>119</v>
      </c>
      <c r="C85" s="92">
        <v>1401430.8</v>
      </c>
      <c r="D85" s="92">
        <v>445471.39032000001</v>
      </c>
      <c r="E85" s="92">
        <f t="shared" si="2"/>
        <v>31.786898812271001</v>
      </c>
      <c r="F85" s="7"/>
      <c r="G85" s="30"/>
      <c r="H85" s="30"/>
      <c r="I85" s="35">
        <f>I87+I86</f>
        <v>-246923.97982000001</v>
      </c>
      <c r="J85" s="3"/>
    </row>
    <row r="86" spans="1:10" ht="15.75">
      <c r="A86" s="70" t="s">
        <v>120</v>
      </c>
      <c r="B86" s="69" t="s">
        <v>121</v>
      </c>
      <c r="C86" s="92">
        <v>72910.600000000006</v>
      </c>
      <c r="D86" s="92">
        <v>23488.293799999999</v>
      </c>
      <c r="E86" s="92">
        <f t="shared" si="2"/>
        <v>32.215197515861888</v>
      </c>
      <c r="F86" s="7"/>
      <c r="G86" s="30"/>
      <c r="H86" s="30"/>
      <c r="I86" s="4"/>
      <c r="J86" s="3"/>
    </row>
    <row r="87" spans="1:10" ht="42.75">
      <c r="A87" s="81" t="s">
        <v>122</v>
      </c>
      <c r="B87" s="72" t="s">
        <v>123</v>
      </c>
      <c r="C87" s="42">
        <f>C88+C91+C96</f>
        <v>63587.400000000489</v>
      </c>
      <c r="D87" s="42">
        <f>D88+D91+D96+D95</f>
        <v>246923.97982000001</v>
      </c>
      <c r="E87" s="42" t="s">
        <v>124</v>
      </c>
      <c r="F87" s="7"/>
      <c r="G87" s="10"/>
      <c r="H87" s="17">
        <f>C8-C32</f>
        <v>-67949.399999999441</v>
      </c>
      <c r="I87" s="45">
        <f>D8-D32</f>
        <v>-246923.97982000001</v>
      </c>
      <c r="J87" s="106"/>
    </row>
    <row r="88" spans="1:10" ht="28.5">
      <c r="A88" s="81" t="s">
        <v>125</v>
      </c>
      <c r="B88" s="72" t="s">
        <v>126</v>
      </c>
      <c r="C88" s="42">
        <f>C90-(-C89)</f>
        <v>65768.400000000023</v>
      </c>
      <c r="D88" s="42">
        <f>D90-(-D89)</f>
        <v>-76980</v>
      </c>
      <c r="E88" s="42" t="s">
        <v>124</v>
      </c>
      <c r="F88" s="7"/>
      <c r="G88" s="10"/>
      <c r="H88" s="17"/>
      <c r="I88" s="17"/>
      <c r="J88" s="11"/>
    </row>
    <row r="89" spans="1:10" ht="30">
      <c r="A89" s="82" t="s">
        <v>127</v>
      </c>
      <c r="B89" s="74" t="s">
        <v>126</v>
      </c>
      <c r="C89" s="43">
        <v>297708.40000000002</v>
      </c>
      <c r="D89" s="43">
        <v>0</v>
      </c>
      <c r="E89" s="43">
        <f>D89/C89*100</f>
        <v>0</v>
      </c>
      <c r="F89" s="7"/>
      <c r="G89" s="10"/>
      <c r="H89" s="17">
        <f>C87</f>
        <v>63587.400000000489</v>
      </c>
      <c r="I89" s="45">
        <f>D87</f>
        <v>246923.97982000001</v>
      </c>
      <c r="J89" s="85">
        <f>D87+I87</f>
        <v>0</v>
      </c>
    </row>
    <row r="90" spans="1:10" ht="30">
      <c r="A90" s="82" t="s">
        <v>128</v>
      </c>
      <c r="B90" s="74" t="s">
        <v>126</v>
      </c>
      <c r="C90" s="43">
        <v>-231940</v>
      </c>
      <c r="D90" s="43">
        <v>-76980</v>
      </c>
      <c r="E90" s="43">
        <f>D90/C90*100</f>
        <v>33.189618004656381</v>
      </c>
      <c r="F90" s="7"/>
      <c r="G90" s="10"/>
      <c r="H90" s="128">
        <f>H87+H89</f>
        <v>-4361.9999999989523</v>
      </c>
      <c r="I90" s="128">
        <f>I87+I89</f>
        <v>0</v>
      </c>
      <c r="J90" s="3"/>
    </row>
    <row r="91" spans="1:10" ht="28.5">
      <c r="A91" s="81" t="s">
        <v>129</v>
      </c>
      <c r="B91" s="72" t="s">
        <v>130</v>
      </c>
      <c r="C91" s="42">
        <f>C93-(-C92)</f>
        <v>0</v>
      </c>
      <c r="D91" s="42">
        <f>D92+D93</f>
        <v>0</v>
      </c>
      <c r="E91" s="42" t="s">
        <v>124</v>
      </c>
      <c r="F91" s="7"/>
      <c r="G91" s="10"/>
      <c r="H91" s="3"/>
      <c r="I91" s="3"/>
      <c r="J91" s="3"/>
    </row>
    <row r="92" spans="1:10" ht="45">
      <c r="A92" s="82" t="s">
        <v>131</v>
      </c>
      <c r="B92" s="74" t="s">
        <v>130</v>
      </c>
      <c r="C92" s="43">
        <v>0</v>
      </c>
      <c r="D92" s="43">
        <v>0</v>
      </c>
      <c r="E92" s="43">
        <v>0</v>
      </c>
      <c r="F92" s="7"/>
      <c r="G92" s="10"/>
      <c r="H92" s="19">
        <f>C8+C89+C92</f>
        <v>2950783.22817</v>
      </c>
      <c r="I92" s="19">
        <f>D8+D89+D92+D95</f>
        <v>598079.81688000006</v>
      </c>
      <c r="J92" s="12"/>
    </row>
    <row r="93" spans="1:10" ht="45">
      <c r="A93" s="82" t="s">
        <v>132</v>
      </c>
      <c r="B93" s="74" t="s">
        <v>130</v>
      </c>
      <c r="C93" s="43">
        <v>0</v>
      </c>
      <c r="D93" s="43">
        <v>0</v>
      </c>
      <c r="E93" s="43">
        <v>0</v>
      </c>
      <c r="F93" s="7"/>
      <c r="G93" s="10"/>
      <c r="H93" s="19">
        <f>C32-C90-C93</f>
        <v>2952964.2281699996</v>
      </c>
      <c r="I93" s="19">
        <f>D32-D90-D93</f>
        <v>831983.79670000006</v>
      </c>
      <c r="J93" s="12"/>
    </row>
    <row r="94" spans="1:10" ht="28.5" hidden="1">
      <c r="A94" s="81" t="s">
        <v>133</v>
      </c>
      <c r="B94" s="72" t="s">
        <v>134</v>
      </c>
      <c r="C94" s="42">
        <v>0</v>
      </c>
      <c r="D94" s="42">
        <v>0</v>
      </c>
      <c r="E94" s="42" t="s">
        <v>124</v>
      </c>
      <c r="F94" s="7"/>
      <c r="G94" s="10"/>
      <c r="H94" s="94"/>
      <c r="I94" s="94"/>
      <c r="J94" s="12"/>
    </row>
    <row r="95" spans="1:10" ht="28.5">
      <c r="A95" s="81" t="s">
        <v>133</v>
      </c>
      <c r="B95" s="72" t="s">
        <v>134</v>
      </c>
      <c r="C95" s="42">
        <v>0</v>
      </c>
      <c r="D95" s="42">
        <v>90000</v>
      </c>
      <c r="E95" s="42" t="s">
        <v>124</v>
      </c>
      <c r="F95" s="7"/>
      <c r="G95" s="10"/>
      <c r="H95" s="19"/>
      <c r="I95" s="19"/>
      <c r="J95" s="12"/>
    </row>
    <row r="96" spans="1:10" ht="28.5">
      <c r="A96" s="81" t="s">
        <v>135</v>
      </c>
      <c r="B96" s="72" t="s">
        <v>136</v>
      </c>
      <c r="C96" s="42">
        <f>H96</f>
        <v>-2180.9999999995343</v>
      </c>
      <c r="D96" s="42">
        <f>I96</f>
        <v>233903.97982000001</v>
      </c>
      <c r="E96" s="42" t="s">
        <v>124</v>
      </c>
      <c r="F96" s="7"/>
      <c r="G96" s="10"/>
      <c r="H96" s="19">
        <f>H92-H93</f>
        <v>-2180.9999999995343</v>
      </c>
      <c r="I96" s="19">
        <f>I93-I92</f>
        <v>233903.97982000001</v>
      </c>
      <c r="J96" s="12"/>
    </row>
    <row r="97" spans="1:10" ht="15.75">
      <c r="A97" s="13"/>
      <c r="B97" s="14"/>
      <c r="C97" s="15"/>
      <c r="D97" s="32"/>
      <c r="E97" s="15"/>
      <c r="F97" s="3"/>
      <c r="G97" s="4"/>
      <c r="H97" s="18">
        <f>C96</f>
        <v>-2180.9999999995343</v>
      </c>
      <c r="I97" s="18">
        <f>D96</f>
        <v>233903.97982000001</v>
      </c>
      <c r="J97" s="3"/>
    </row>
    <row r="98" spans="1:10" ht="15.75">
      <c r="A98" s="13"/>
      <c r="B98" s="14"/>
      <c r="C98" s="15"/>
      <c r="D98" s="15"/>
      <c r="E98" s="15"/>
      <c r="F98" s="3"/>
      <c r="G98" s="4"/>
      <c r="H98" s="18"/>
      <c r="I98" s="18"/>
      <c r="J98" s="3"/>
    </row>
    <row r="99" spans="1:10" ht="15.75">
      <c r="A99" s="13"/>
      <c r="B99" s="14"/>
      <c r="C99" s="15"/>
      <c r="D99" s="15"/>
      <c r="E99" s="15"/>
      <c r="F99" s="3"/>
      <c r="G99" s="4"/>
      <c r="H99" s="7"/>
      <c r="I99" s="7"/>
      <c r="J99" s="3"/>
    </row>
    <row r="100" spans="1:10" ht="16.5">
      <c r="A100" s="73" t="s">
        <v>156</v>
      </c>
      <c r="B100" s="16"/>
      <c r="C100" s="93"/>
      <c r="D100" s="93"/>
      <c r="E100" s="89" t="s">
        <v>157</v>
      </c>
      <c r="F100" s="3"/>
      <c r="G100" s="4"/>
      <c r="H100" s="7"/>
      <c r="I100" s="18"/>
      <c r="J100" s="3"/>
    </row>
    <row r="101" spans="1:10" ht="15.75">
      <c r="A101" s="123"/>
      <c r="B101" s="14"/>
      <c r="C101" s="15"/>
      <c r="D101" s="15"/>
      <c r="E101" s="34"/>
      <c r="F101" s="3"/>
      <c r="G101" s="4"/>
      <c r="H101" s="3"/>
      <c r="I101" s="3"/>
      <c r="J101" s="3"/>
    </row>
    <row r="102" spans="1:10" ht="16.5">
      <c r="A102" s="123"/>
      <c r="B102" s="14"/>
      <c r="C102" s="93"/>
      <c r="D102" s="93"/>
      <c r="E102" s="34"/>
      <c r="F102" s="3"/>
      <c r="G102" s="4"/>
      <c r="H102" s="132">
        <f>(H87+H89)*1000</f>
        <v>-4361999.9999989523</v>
      </c>
      <c r="I102" s="18">
        <f>(I87+I89)*1000</f>
        <v>0</v>
      </c>
      <c r="J102" s="3"/>
    </row>
    <row r="103" spans="1:10" ht="15.75">
      <c r="A103" s="13"/>
      <c r="B103" s="14"/>
      <c r="C103" s="15"/>
      <c r="D103" s="15"/>
      <c r="E103" s="15"/>
      <c r="F103" s="3"/>
      <c r="G103" s="6"/>
      <c r="H103" s="7"/>
      <c r="I103" s="3"/>
      <c r="J103" s="3"/>
    </row>
    <row r="104" spans="1:10" ht="16.5">
      <c r="A104" s="123"/>
      <c r="B104" s="14"/>
      <c r="C104" s="93"/>
      <c r="D104" s="93"/>
      <c r="E104" s="15"/>
      <c r="F104" s="3"/>
      <c r="G104" s="4"/>
      <c r="H104" s="3"/>
      <c r="I104" s="3"/>
      <c r="J104" s="3"/>
    </row>
    <row r="105" spans="1:10" ht="15.75">
      <c r="A105" s="123"/>
      <c r="B105" s="123"/>
      <c r="C105" s="15"/>
      <c r="D105" s="15"/>
      <c r="E105" s="15"/>
      <c r="F105" s="3"/>
      <c r="G105" s="4"/>
      <c r="H105" s="3"/>
      <c r="I105" s="3"/>
      <c r="J105" s="3"/>
    </row>
    <row r="106" spans="1:10" ht="15.75">
      <c r="A106" s="123" t="s">
        <v>150</v>
      </c>
      <c r="B106" s="14"/>
      <c r="C106" s="15"/>
      <c r="D106" s="15"/>
      <c r="E106" s="15"/>
      <c r="F106" s="3"/>
      <c r="G106" s="4"/>
      <c r="H106" s="3"/>
      <c r="I106" s="3"/>
      <c r="J106" s="3"/>
    </row>
    <row r="107" spans="1:10" ht="15.75">
      <c r="A107" s="90" t="s">
        <v>148</v>
      </c>
      <c r="B107" s="90"/>
      <c r="C107" s="15"/>
      <c r="D107" s="15"/>
      <c r="E107" s="15"/>
      <c r="F107" s="3"/>
      <c r="G107" s="4"/>
      <c r="H107" s="3"/>
      <c r="I107" s="3"/>
      <c r="J107" s="3"/>
    </row>
    <row r="108" spans="1:10" ht="15.75">
      <c r="A108" s="90">
        <v>27553</v>
      </c>
      <c r="B108" s="90"/>
      <c r="C108" s="15"/>
      <c r="D108" s="15"/>
      <c r="E108" s="15"/>
      <c r="F108" s="3"/>
      <c r="G108" s="4"/>
      <c r="H108" s="3"/>
      <c r="I108" s="3"/>
      <c r="J108" s="3"/>
    </row>
    <row r="109" spans="1:10" ht="15.75">
      <c r="A109" s="90">
        <v>27564</v>
      </c>
      <c r="B109" s="14"/>
      <c r="C109" s="15"/>
      <c r="D109" s="15"/>
      <c r="E109" s="15"/>
      <c r="F109" s="3"/>
      <c r="G109" s="4"/>
      <c r="H109" s="3"/>
      <c r="I109" s="3"/>
      <c r="J109" s="3"/>
    </row>
  </sheetData>
  <customSheetViews>
    <customSheetView guid="{59841E2B-68EB-4986-A2B2-AA8D2283015C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1"/>
    </customSheetView>
    <customSheetView guid="{6D630398-ED7B-4347-BEF2-E7CDD1BC3625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2"/>
    </customSheetView>
    <customSheetView guid="{68DC45B0-5DDE-44CE-B6FE-5C917556A2F2}" showPageBreaks="1" topLeftCell="A85">
      <selection activeCell="A95" sqref="A95"/>
      <pageMargins left="0.7" right="0.7" top="0.75" bottom="0.75" header="0.3" footer="0.3"/>
      <pageSetup paperSize="9" orientation="portrait" verticalDpi="0" r:id="rId3"/>
    </customSheetView>
    <customSheetView guid="{5C54602A-724E-45A9-8F60-2E1A10275DB0}">
      <pageMargins left="0.7" right="0.7" top="0.75" bottom="0.75" header="0.3" footer="0.3"/>
    </customSheetView>
    <customSheetView guid="{A6917BCA-00B0-4577-9E20-B12E9F75FF0B}" hiddenRows="1" state="hidden" topLeftCell="A77">
      <selection activeCell="A95" sqref="A95"/>
      <pageMargins left="0.7" right="0.7" top="0.75" bottom="0.75" header="0.3" footer="0.3"/>
      <pageSetup paperSize="9" scale="65" orientation="portrait" r:id="rId4"/>
    </customSheetView>
    <customSheetView guid="{6382D31E-57F9-431A-8857-6E05C5DDD46B}" showPageBreaks="1">
      <selection activeCell="B25" sqref="B25"/>
      <pageMargins left="0.7" right="0.7" top="0.75" bottom="0.75" header="0.3" footer="0.3"/>
      <pageSetup paperSize="9" orientation="landscape" verticalDpi="0" r:id="rId5"/>
    </customSheetView>
    <customSheetView guid="{93FBFA21-5002-4F06-8435-FD33F1112CC8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6"/>
    </customSheetView>
    <customSheetView guid="{81A19E5D-79FB-4B88-B6C5-8807F61EBDAB}" showPageBreaks="1" state="hidden">
      <selection activeCell="B25" sqref="B25"/>
      <pageMargins left="0.7" right="0.7" top="0.75" bottom="0.75" header="0.3" footer="0.3"/>
      <pageSetup paperSize="9" orientation="portrait" r:id="rId7"/>
    </customSheetView>
    <customSheetView guid="{D3058AAF-1420-4400-85B6-3E3B713D732D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8"/>
    </customSheetView>
    <customSheetView guid="{AD882775-3712-4CB6-AC49-EEC018467B03}" showPageBreaks="1" state="hidden">
      <selection activeCell="B25" sqref="B25"/>
      <pageMargins left="0.7" right="0.7" top="0.75" bottom="0.75" header="0.3" footer="0.3"/>
      <pageSetup paperSize="9" orientation="portrait" r:id="rId9"/>
    </customSheetView>
  </customSheetViews>
  <pageMargins left="0.7" right="0.7" top="0.75" bottom="0.75" header="0.3" footer="0.3"/>
  <pageSetup paperSize="9" scale="65" orientation="portrait" r:id="rId10"/>
  <legacyDrawing r:id="rId1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5"/>
  <sheetViews>
    <sheetView workbookViewId="0">
      <selection activeCell="D12" sqref="D12"/>
    </sheetView>
  </sheetViews>
  <sheetFormatPr defaultRowHeight="15.75"/>
  <cols>
    <col min="1" max="1" width="69.83203125" style="37" customWidth="1"/>
    <col min="2" max="2" width="14.6640625" style="1" customWidth="1"/>
    <col min="3" max="3" width="19.33203125" style="91" customWidth="1"/>
    <col min="4" max="4" width="23" style="91" customWidth="1"/>
    <col min="5" max="5" width="24.33203125" style="212" customWidth="1"/>
  </cols>
  <sheetData>
    <row r="1" spans="1:5">
      <c r="A1" s="202" t="s">
        <v>174</v>
      </c>
      <c r="B1" s="201"/>
      <c r="C1" s="201"/>
      <c r="D1" s="201"/>
      <c r="E1" s="203"/>
    </row>
    <row r="2" spans="1:5" ht="12.75">
      <c r="A2"/>
      <c r="B2"/>
      <c r="C2"/>
      <c r="D2"/>
      <c r="E2" s="204"/>
    </row>
    <row r="3" spans="1:5">
      <c r="B3" s="196"/>
      <c r="C3" s="182"/>
      <c r="D3" s="182"/>
      <c r="E3" s="205"/>
    </row>
    <row r="4" spans="1:5">
      <c r="A4" s="135"/>
      <c r="B4" s="136"/>
      <c r="C4" s="137"/>
      <c r="D4" s="137"/>
      <c r="E4" s="206" t="s">
        <v>0</v>
      </c>
    </row>
    <row r="5" spans="1:5" ht="47.25">
      <c r="A5" s="198" t="s">
        <v>1</v>
      </c>
      <c r="B5" s="198" t="s">
        <v>2</v>
      </c>
      <c r="C5" s="197" t="s">
        <v>172</v>
      </c>
      <c r="D5" s="197" t="s">
        <v>173</v>
      </c>
      <c r="E5" s="207" t="s">
        <v>169</v>
      </c>
    </row>
    <row r="6" spans="1:5" ht="12.75">
      <c r="A6"/>
      <c r="B6"/>
      <c r="C6"/>
      <c r="D6"/>
      <c r="E6" s="204"/>
    </row>
    <row r="7" spans="1:5">
      <c r="A7" s="138">
        <v>1</v>
      </c>
      <c r="B7" s="139">
        <v>2</v>
      </c>
      <c r="C7" s="138">
        <v>3</v>
      </c>
      <c r="D7" s="138">
        <v>4</v>
      </c>
      <c r="E7" s="208">
        <v>5</v>
      </c>
    </row>
    <row r="8" spans="1:5">
      <c r="A8" s="140" t="s">
        <v>5</v>
      </c>
      <c r="B8" s="149"/>
      <c r="C8" s="141">
        <f>C9+C23</f>
        <v>3024441.4</v>
      </c>
      <c r="D8" s="141">
        <f>D9+D23</f>
        <v>1901487.8000000003</v>
      </c>
      <c r="E8" s="209">
        <f>D8-C8</f>
        <v>-1122953.5999999996</v>
      </c>
    </row>
    <row r="9" spans="1:5">
      <c r="A9" s="181" t="s">
        <v>6</v>
      </c>
      <c r="B9" s="142">
        <v>10000000</v>
      </c>
      <c r="C9" s="141">
        <f>C10+C11+C12+C13+C14+C15+C16+C17+C18+C19+C20+C21+C22</f>
        <v>1377823.8</v>
      </c>
      <c r="D9" s="141">
        <f>D10+D11+D12+D13+D14+D15+D16+D17+D18+D19+D20+D21+D22</f>
        <v>837415.4</v>
      </c>
      <c r="E9" s="209">
        <f t="shared" ref="E9:E72" si="0">D9-C9</f>
        <v>-540408.4</v>
      </c>
    </row>
    <row r="10" spans="1:5">
      <c r="A10" s="143" t="s">
        <v>7</v>
      </c>
      <c r="B10" s="144">
        <v>10102000</v>
      </c>
      <c r="C10" s="145">
        <v>730725.5</v>
      </c>
      <c r="D10" s="145">
        <f>'с развёрнутыми доходами'!D10</f>
        <v>503558.8</v>
      </c>
      <c r="E10" s="210">
        <f t="shared" si="0"/>
        <v>-227166.7</v>
      </c>
    </row>
    <row r="11" spans="1:5" ht="31.5">
      <c r="A11" s="146" t="s">
        <v>141</v>
      </c>
      <c r="B11" s="144">
        <v>10300000</v>
      </c>
      <c r="C11" s="145">
        <v>1807.1</v>
      </c>
      <c r="D11" s="145">
        <f>'с развёрнутыми доходами'!D11</f>
        <v>961</v>
      </c>
      <c r="E11" s="210">
        <f t="shared" si="0"/>
        <v>-846.09999999999991</v>
      </c>
    </row>
    <row r="12" spans="1:5">
      <c r="A12" s="147" t="s">
        <v>8</v>
      </c>
      <c r="B12" s="144">
        <v>10500000</v>
      </c>
      <c r="C12" s="145">
        <v>204742.3</v>
      </c>
      <c r="D12" s="145">
        <f>'с развёрнутыми доходами'!D12</f>
        <v>153693.5</v>
      </c>
      <c r="E12" s="210">
        <f t="shared" si="0"/>
        <v>-51048.799999999988</v>
      </c>
    </row>
    <row r="13" spans="1:5">
      <c r="A13" s="148" t="s">
        <v>9</v>
      </c>
      <c r="B13" s="144">
        <v>10600000</v>
      </c>
      <c r="C13" s="145">
        <v>39382.6</v>
      </c>
      <c r="D13" s="145">
        <f>'с развёрнутыми доходами'!D13</f>
        <v>7799.1</v>
      </c>
      <c r="E13" s="210">
        <f t="shared" si="0"/>
        <v>-31583.5</v>
      </c>
    </row>
    <row r="14" spans="1:5">
      <c r="A14" s="148" t="s">
        <v>10</v>
      </c>
      <c r="B14" s="144">
        <v>10800000</v>
      </c>
      <c r="C14" s="145">
        <v>9137.9</v>
      </c>
      <c r="D14" s="145">
        <f>'с развёрнутыми доходами'!D14</f>
        <v>4679.1000000000004</v>
      </c>
      <c r="E14" s="210">
        <f t="shared" si="0"/>
        <v>-4458.7999999999993</v>
      </c>
    </row>
    <row r="15" spans="1:5" ht="31.5">
      <c r="A15" s="148" t="s">
        <v>11</v>
      </c>
      <c r="B15" s="144">
        <v>10900000</v>
      </c>
      <c r="C15" s="145">
        <v>0.2</v>
      </c>
      <c r="D15" s="145">
        <f>'с развёрнутыми доходами'!D15</f>
        <v>0</v>
      </c>
      <c r="E15" s="210">
        <f t="shared" si="0"/>
        <v>-0.2</v>
      </c>
    </row>
    <row r="16" spans="1:5" ht="31.5">
      <c r="A16" s="148" t="s">
        <v>12</v>
      </c>
      <c r="B16" s="144">
        <v>11100000</v>
      </c>
      <c r="C16" s="145">
        <v>283723</v>
      </c>
      <c r="D16" s="145">
        <f>'с развёрнутыми доходами'!D16</f>
        <v>78288.600000000006</v>
      </c>
      <c r="E16" s="210">
        <f t="shared" si="0"/>
        <v>-205434.4</v>
      </c>
    </row>
    <row r="17" spans="1:5">
      <c r="A17" s="148" t="s">
        <v>13</v>
      </c>
      <c r="B17" s="144">
        <v>11200000</v>
      </c>
      <c r="C17" s="145">
        <v>3483.6</v>
      </c>
      <c r="D17" s="145">
        <f>'с развёрнутыми доходами'!D17</f>
        <v>2125.3000000000002</v>
      </c>
      <c r="E17" s="210">
        <f t="shared" si="0"/>
        <v>-1358.2999999999997</v>
      </c>
    </row>
    <row r="18" spans="1:5" ht="31.5">
      <c r="A18" s="148" t="s">
        <v>14</v>
      </c>
      <c r="B18" s="144">
        <v>11300000</v>
      </c>
      <c r="C18" s="145">
        <v>2785.1</v>
      </c>
      <c r="D18" s="145">
        <f>'с развёрнутыми доходами'!D18</f>
        <v>678.8</v>
      </c>
      <c r="E18" s="210">
        <f t="shared" si="0"/>
        <v>-2106.3000000000002</v>
      </c>
    </row>
    <row r="19" spans="1:5" ht="31.5">
      <c r="A19" s="148" t="s">
        <v>15</v>
      </c>
      <c r="B19" s="144">
        <v>11400000</v>
      </c>
      <c r="C19" s="145">
        <v>43517.4</v>
      </c>
      <c r="D19" s="145">
        <f>'с развёрнутыми доходами'!D19</f>
        <v>28434.2</v>
      </c>
      <c r="E19" s="210">
        <f t="shared" si="0"/>
        <v>-15083.2</v>
      </c>
    </row>
    <row r="20" spans="1:5">
      <c r="A20" s="148" t="s">
        <v>16</v>
      </c>
      <c r="B20" s="144">
        <v>11600000</v>
      </c>
      <c r="C20" s="145">
        <v>55827</v>
      </c>
      <c r="D20" s="145">
        <f>'с развёрнутыми доходами'!D20</f>
        <v>57062.400000000001</v>
      </c>
      <c r="E20" s="210">
        <f t="shared" si="0"/>
        <v>1235.4000000000015</v>
      </c>
    </row>
    <row r="21" spans="1:5">
      <c r="A21" s="148" t="s">
        <v>17</v>
      </c>
      <c r="B21" s="144">
        <v>11700000</v>
      </c>
      <c r="C21" s="145">
        <v>2692.1</v>
      </c>
      <c r="D21" s="145">
        <f>'с развёрнутыми доходами'!D21</f>
        <v>134.6</v>
      </c>
      <c r="E21" s="210">
        <f t="shared" si="0"/>
        <v>-2557.5</v>
      </c>
    </row>
    <row r="22" spans="1:5" ht="63">
      <c r="A22" s="148" t="s">
        <v>149</v>
      </c>
      <c r="B22" s="144">
        <v>11800000</v>
      </c>
      <c r="C22" s="145">
        <v>0</v>
      </c>
      <c r="D22" s="145">
        <f>'с развёрнутыми доходами'!D22</f>
        <v>0</v>
      </c>
      <c r="E22" s="210">
        <f t="shared" si="0"/>
        <v>0</v>
      </c>
    </row>
    <row r="23" spans="1:5">
      <c r="A23" s="150" t="s">
        <v>18</v>
      </c>
      <c r="B23" s="149">
        <v>20000000</v>
      </c>
      <c r="C23" s="141">
        <f>C24+C33+C32+C30+C31</f>
        <v>1646617.5999999999</v>
      </c>
      <c r="D23" s="141">
        <f>D24+D33+D32+D30+D31</f>
        <v>1064072.4000000001</v>
      </c>
      <c r="E23" s="209">
        <f t="shared" si="0"/>
        <v>-582545.19999999972</v>
      </c>
    </row>
    <row r="24" spans="1:5" ht="47.25">
      <c r="A24" s="150" t="s">
        <v>19</v>
      </c>
      <c r="B24" s="142">
        <v>20200000</v>
      </c>
      <c r="C24" s="141">
        <f>SUM(C25:C29)-C26</f>
        <v>1649121.5</v>
      </c>
      <c r="D24" s="141">
        <f>SUM(D25:D29)-D26</f>
        <v>1062997.1000000001</v>
      </c>
      <c r="E24" s="209">
        <f t="shared" si="0"/>
        <v>-586124.39999999991</v>
      </c>
    </row>
    <row r="25" spans="1:5">
      <c r="A25" s="151" t="s">
        <v>20</v>
      </c>
      <c r="B25" s="152">
        <v>20210000</v>
      </c>
      <c r="C25" s="145">
        <v>41568.9</v>
      </c>
      <c r="D25" s="145">
        <f>'с развёрнутыми доходами'!D25</f>
        <v>16691</v>
      </c>
      <c r="E25" s="210">
        <f t="shared" si="0"/>
        <v>-24877.9</v>
      </c>
    </row>
    <row r="26" spans="1:5">
      <c r="A26" s="151" t="s">
        <v>168</v>
      </c>
      <c r="B26" s="152">
        <v>2021000</v>
      </c>
      <c r="C26" s="145">
        <v>0</v>
      </c>
      <c r="D26" s="145">
        <f>'с развёрнутыми доходами'!D26</f>
        <v>3033.54</v>
      </c>
      <c r="E26" s="210">
        <f t="shared" si="0"/>
        <v>3033.54</v>
      </c>
    </row>
    <row r="27" spans="1:5">
      <c r="A27" s="151" t="s">
        <v>21</v>
      </c>
      <c r="B27" s="152">
        <v>20220000</v>
      </c>
      <c r="C27" s="145">
        <v>354716.8</v>
      </c>
      <c r="D27" s="145">
        <f>'с развёрнутыми доходами'!D27</f>
        <v>178551.6</v>
      </c>
      <c r="E27" s="210">
        <f t="shared" si="0"/>
        <v>-176165.19999999998</v>
      </c>
    </row>
    <row r="28" spans="1:5">
      <c r="A28" s="151" t="s">
        <v>22</v>
      </c>
      <c r="B28" s="152">
        <v>20230000</v>
      </c>
      <c r="C28" s="145">
        <v>1238735.8</v>
      </c>
      <c r="D28" s="145">
        <f>'с развёрнутыми доходами'!D28</f>
        <v>794576</v>
      </c>
      <c r="E28" s="210">
        <f t="shared" si="0"/>
        <v>-444159.80000000005</v>
      </c>
    </row>
    <row r="29" spans="1:5">
      <c r="A29" s="151" t="s">
        <v>23</v>
      </c>
      <c r="B29" s="152">
        <v>20240000</v>
      </c>
      <c r="C29" s="145">
        <v>14100</v>
      </c>
      <c r="D29" s="145">
        <f>'с развёрнутыми доходами'!D29</f>
        <v>73178.5</v>
      </c>
      <c r="E29" s="210">
        <f t="shared" si="0"/>
        <v>59078.5</v>
      </c>
    </row>
    <row r="30" spans="1:5">
      <c r="A30" s="151" t="s">
        <v>146</v>
      </c>
      <c r="B30" s="144">
        <v>20704000</v>
      </c>
      <c r="C30" s="145">
        <v>1027.4000000000001</v>
      </c>
      <c r="D30" s="145">
        <f>'с развёрнутыми доходами'!D30</f>
        <v>1261.0999999999999</v>
      </c>
      <c r="E30" s="210">
        <f t="shared" si="0"/>
        <v>233.69999999999982</v>
      </c>
    </row>
    <row r="31" spans="1:5" ht="110.25">
      <c r="A31" s="154" t="s">
        <v>167</v>
      </c>
      <c r="B31" s="144">
        <v>20804000</v>
      </c>
      <c r="C31" s="145">
        <v>0</v>
      </c>
      <c r="D31" s="145">
        <f>'с развёрнутыми доходами'!D31</f>
        <v>0</v>
      </c>
      <c r="E31" s="210">
        <f t="shared" si="0"/>
        <v>0</v>
      </c>
    </row>
    <row r="32" spans="1:5" ht="63">
      <c r="A32" s="154" t="s">
        <v>24</v>
      </c>
      <c r="B32" s="144">
        <v>21800000</v>
      </c>
      <c r="C32" s="145">
        <v>76.3</v>
      </c>
      <c r="D32" s="145">
        <f>'с развёрнутыми доходами'!D32</f>
        <v>4295.8</v>
      </c>
      <c r="E32" s="210">
        <f t="shared" si="0"/>
        <v>4219.5</v>
      </c>
    </row>
    <row r="33" spans="1:5" ht="47.25">
      <c r="A33" s="146" t="s">
        <v>25</v>
      </c>
      <c r="B33" s="144">
        <v>21900000</v>
      </c>
      <c r="C33" s="145">
        <v>-3607.6</v>
      </c>
      <c r="D33" s="145">
        <f>'с развёрнутыми доходами'!D33</f>
        <v>-4481.6000000000004</v>
      </c>
      <c r="E33" s="210">
        <f t="shared" si="0"/>
        <v>-874.00000000000045</v>
      </c>
    </row>
    <row r="34" spans="1:5">
      <c r="A34" s="156" t="s">
        <v>26</v>
      </c>
      <c r="B34" s="198"/>
      <c r="C34" s="155">
        <f>C36+C46+C50+C55+C60+C62+C68+C71+C75+C83+C79</f>
        <v>2143220</v>
      </c>
      <c r="D34" s="155">
        <f>'[1]с развёрнутыми доходами (2)'!D34</f>
        <v>2222405.0999999996</v>
      </c>
      <c r="E34" s="211">
        <f t="shared" si="0"/>
        <v>79185.099999999627</v>
      </c>
    </row>
    <row r="35" spans="1:5">
      <c r="A35" s="199" t="s">
        <v>27</v>
      </c>
      <c r="B35" s="198"/>
      <c r="C35" s="155">
        <f>C36+C46+C50+C55+C60+C62+C68+C71+C75+C79+C83</f>
        <v>2143220</v>
      </c>
      <c r="D35" s="155">
        <f>D36+D46+D50+D55+D60+D62+D68+D71+D75+D79+D83</f>
        <v>2222405.0999999996</v>
      </c>
      <c r="E35" s="211">
        <f t="shared" si="0"/>
        <v>79185.099999999627</v>
      </c>
    </row>
    <row r="36" spans="1:5">
      <c r="A36" s="156" t="s">
        <v>28</v>
      </c>
      <c r="B36" s="186" t="s">
        <v>29</v>
      </c>
      <c r="C36" s="155">
        <f>SUM(C37:C45)</f>
        <v>245467.90000000002</v>
      </c>
      <c r="D36" s="155">
        <f>SUM(D37:D45)</f>
        <v>212563.1</v>
      </c>
      <c r="E36" s="211">
        <f t="shared" si="0"/>
        <v>-32904.800000000017</v>
      </c>
    </row>
    <row r="37" spans="1:5" ht="31.5">
      <c r="A37" s="157" t="s">
        <v>30</v>
      </c>
      <c r="B37" s="159" t="s">
        <v>31</v>
      </c>
      <c r="C37" s="145">
        <v>0</v>
      </c>
      <c r="D37" s="190">
        <v>0</v>
      </c>
      <c r="E37" s="210">
        <f t="shared" si="0"/>
        <v>0</v>
      </c>
    </row>
    <row r="38" spans="1:5" ht="31.5">
      <c r="A38" s="157" t="s">
        <v>165</v>
      </c>
      <c r="B38" s="159" t="s">
        <v>31</v>
      </c>
      <c r="C38" s="145">
        <v>3963.5</v>
      </c>
      <c r="D38" s="145">
        <v>4606.1000000000004</v>
      </c>
      <c r="E38" s="210">
        <f t="shared" si="0"/>
        <v>642.60000000000036</v>
      </c>
    </row>
    <row r="39" spans="1:5" ht="31.5">
      <c r="A39" s="158" t="s">
        <v>32</v>
      </c>
      <c r="B39" s="159" t="s">
        <v>33</v>
      </c>
      <c r="C39" s="145">
        <v>292.2</v>
      </c>
      <c r="D39" s="145">
        <v>670.8</v>
      </c>
      <c r="E39" s="210">
        <f t="shared" si="0"/>
        <v>378.59999999999997</v>
      </c>
    </row>
    <row r="40" spans="1:5" ht="31.5">
      <c r="A40" s="157" t="s">
        <v>34</v>
      </c>
      <c r="B40" s="161" t="s">
        <v>35</v>
      </c>
      <c r="C40" s="153">
        <v>137217.20000000001</v>
      </c>
      <c r="D40" s="153">
        <v>140215.4</v>
      </c>
      <c r="E40" s="208">
        <f t="shared" si="0"/>
        <v>2998.1999999999825</v>
      </c>
    </row>
    <row r="41" spans="1:5">
      <c r="A41" s="160" t="s">
        <v>144</v>
      </c>
      <c r="B41" s="187" t="s">
        <v>145</v>
      </c>
      <c r="C41" s="153"/>
      <c r="D41" s="153"/>
      <c r="E41" s="208">
        <f t="shared" si="0"/>
        <v>0</v>
      </c>
    </row>
    <row r="42" spans="1:5" ht="31.5">
      <c r="A42" s="157" t="s">
        <v>36</v>
      </c>
      <c r="B42" s="161" t="s">
        <v>37</v>
      </c>
      <c r="C42" s="153">
        <v>24386</v>
      </c>
      <c r="D42" s="153">
        <v>25766.2</v>
      </c>
      <c r="E42" s="208">
        <f t="shared" si="0"/>
        <v>1380.2000000000007</v>
      </c>
    </row>
    <row r="43" spans="1:5">
      <c r="A43" s="157" t="s">
        <v>38</v>
      </c>
      <c r="B43" s="161" t="s">
        <v>39</v>
      </c>
      <c r="C43" s="153">
        <v>1352.4</v>
      </c>
      <c r="D43" s="153">
        <v>4381.6000000000004</v>
      </c>
      <c r="E43" s="208">
        <f t="shared" si="0"/>
        <v>3029.2000000000003</v>
      </c>
    </row>
    <row r="44" spans="1:5">
      <c r="A44" s="157" t="s">
        <v>40</v>
      </c>
      <c r="B44" s="161" t="s">
        <v>41</v>
      </c>
      <c r="C44" s="153">
        <v>0</v>
      </c>
      <c r="D44" s="153">
        <v>0</v>
      </c>
      <c r="E44" s="208">
        <f t="shared" si="0"/>
        <v>0</v>
      </c>
    </row>
    <row r="45" spans="1:5">
      <c r="A45" s="157" t="s">
        <v>42</v>
      </c>
      <c r="B45" s="161" t="s">
        <v>43</v>
      </c>
      <c r="C45" s="153">
        <v>78256.600000000006</v>
      </c>
      <c r="D45" s="153">
        <v>36923</v>
      </c>
      <c r="E45" s="208">
        <f t="shared" si="0"/>
        <v>-41333.600000000006</v>
      </c>
    </row>
    <row r="46" spans="1:5" ht="31.5">
      <c r="A46" s="156" t="s">
        <v>44</v>
      </c>
      <c r="B46" s="186" t="s">
        <v>45</v>
      </c>
      <c r="C46" s="155">
        <f>SUM(C47:C48)+C49</f>
        <v>2687.8</v>
      </c>
      <c r="D46" s="155">
        <f>SUM(D47:D48)+D49</f>
        <v>3077.8999999999996</v>
      </c>
      <c r="E46" s="211">
        <f t="shared" si="0"/>
        <v>390.09999999999945</v>
      </c>
    </row>
    <row r="47" spans="1:5" ht="47.25">
      <c r="A47" s="157" t="s">
        <v>46</v>
      </c>
      <c r="B47" s="161" t="s">
        <v>47</v>
      </c>
      <c r="C47" s="153">
        <v>199</v>
      </c>
      <c r="D47" s="153">
        <v>239.1</v>
      </c>
      <c r="E47" s="208">
        <f t="shared" si="0"/>
        <v>40.099999999999994</v>
      </c>
    </row>
    <row r="48" spans="1:5">
      <c r="A48" s="157" t="s">
        <v>48</v>
      </c>
      <c r="B48" s="161" t="s">
        <v>49</v>
      </c>
      <c r="C48" s="153">
        <v>611</v>
      </c>
      <c r="D48" s="153">
        <v>449.7</v>
      </c>
      <c r="E48" s="208">
        <f t="shared" si="0"/>
        <v>-161.30000000000001</v>
      </c>
    </row>
    <row r="49" spans="1:5" ht="31.5">
      <c r="A49" s="162" t="s">
        <v>50</v>
      </c>
      <c r="B49" s="161" t="s">
        <v>51</v>
      </c>
      <c r="C49" s="153">
        <v>1877.8</v>
      </c>
      <c r="D49" s="153">
        <v>2389.1</v>
      </c>
      <c r="E49" s="208">
        <f t="shared" si="0"/>
        <v>511.29999999999995</v>
      </c>
    </row>
    <row r="50" spans="1:5">
      <c r="A50" s="163" t="s">
        <v>52</v>
      </c>
      <c r="B50" s="186" t="s">
        <v>53</v>
      </c>
      <c r="C50" s="155">
        <f>SUM(C51:C54)</f>
        <v>96791.200000000012</v>
      </c>
      <c r="D50" s="155">
        <f>SUM(D51:D54)</f>
        <v>57480.200000000004</v>
      </c>
      <c r="E50" s="211">
        <f t="shared" si="0"/>
        <v>-39311.000000000007</v>
      </c>
    </row>
    <row r="51" spans="1:5">
      <c r="A51" s="160" t="s">
        <v>54</v>
      </c>
      <c r="B51" s="161" t="s">
        <v>55</v>
      </c>
      <c r="C51" s="153">
        <v>4315.8999999999996</v>
      </c>
      <c r="D51" s="153">
        <v>2600</v>
      </c>
      <c r="E51" s="208">
        <f t="shared" si="0"/>
        <v>-1715.8999999999996</v>
      </c>
    </row>
    <row r="52" spans="1:5">
      <c r="A52" s="160" t="s">
        <v>56</v>
      </c>
      <c r="B52" s="161" t="s">
        <v>57</v>
      </c>
      <c r="C52" s="153">
        <v>48506.5</v>
      </c>
      <c r="D52" s="153">
        <v>26897</v>
      </c>
      <c r="E52" s="208">
        <f t="shared" si="0"/>
        <v>-21609.5</v>
      </c>
    </row>
    <row r="53" spans="1:5">
      <c r="A53" s="160" t="s">
        <v>58</v>
      </c>
      <c r="B53" s="161" t="s">
        <v>59</v>
      </c>
      <c r="C53" s="153">
        <v>5186.3</v>
      </c>
      <c r="D53" s="153">
        <v>19928.400000000001</v>
      </c>
      <c r="E53" s="208">
        <f t="shared" si="0"/>
        <v>14742.100000000002</v>
      </c>
    </row>
    <row r="54" spans="1:5">
      <c r="A54" s="160" t="s">
        <v>60</v>
      </c>
      <c r="B54" s="161" t="s">
        <v>61</v>
      </c>
      <c r="C54" s="153">
        <v>38782.5</v>
      </c>
      <c r="D54" s="153">
        <v>8054.8</v>
      </c>
      <c r="E54" s="208">
        <f t="shared" si="0"/>
        <v>-30727.7</v>
      </c>
    </row>
    <row r="55" spans="1:5">
      <c r="A55" s="156" t="s">
        <v>62</v>
      </c>
      <c r="B55" s="186" t="s">
        <v>63</v>
      </c>
      <c r="C55" s="155">
        <f>SUM(C56:C59)</f>
        <v>192014.80000000002</v>
      </c>
      <c r="D55" s="155">
        <f>SUM(D56:D59)</f>
        <v>346237.80000000005</v>
      </c>
      <c r="E55" s="211">
        <f t="shared" si="0"/>
        <v>154223.00000000003</v>
      </c>
    </row>
    <row r="56" spans="1:5">
      <c r="A56" s="157" t="s">
        <v>64</v>
      </c>
      <c r="B56" s="161" t="s">
        <v>65</v>
      </c>
      <c r="C56" s="153">
        <v>11391.3</v>
      </c>
      <c r="D56" s="153">
        <v>61377.4</v>
      </c>
      <c r="E56" s="208">
        <f t="shared" si="0"/>
        <v>49986.100000000006</v>
      </c>
    </row>
    <row r="57" spans="1:5">
      <c r="A57" s="157" t="s">
        <v>66</v>
      </c>
      <c r="B57" s="161" t="s">
        <v>67</v>
      </c>
      <c r="C57" s="153">
        <v>18760.8</v>
      </c>
      <c r="D57" s="153">
        <v>19747.099999999999</v>
      </c>
      <c r="E57" s="208">
        <f t="shared" si="0"/>
        <v>986.29999999999927</v>
      </c>
    </row>
    <row r="58" spans="1:5">
      <c r="A58" s="157" t="s">
        <v>68</v>
      </c>
      <c r="B58" s="161" t="s">
        <v>69</v>
      </c>
      <c r="C58" s="153">
        <v>139973.5</v>
      </c>
      <c r="D58" s="153">
        <v>239864.9</v>
      </c>
      <c r="E58" s="208">
        <f t="shared" si="0"/>
        <v>99891.4</v>
      </c>
    </row>
    <row r="59" spans="1:5" ht="31.5">
      <c r="A59" s="157" t="s">
        <v>70</v>
      </c>
      <c r="B59" s="161" t="s">
        <v>71</v>
      </c>
      <c r="C59" s="153">
        <v>21889.200000000001</v>
      </c>
      <c r="D59" s="153">
        <v>25248.400000000001</v>
      </c>
      <c r="E59" s="208">
        <f t="shared" si="0"/>
        <v>3359.2000000000007</v>
      </c>
    </row>
    <row r="60" spans="1:5">
      <c r="A60" s="150" t="s">
        <v>137</v>
      </c>
      <c r="B60" s="200" t="s">
        <v>139</v>
      </c>
      <c r="C60" s="141">
        <f>C61</f>
        <v>0</v>
      </c>
      <c r="D60" s="141">
        <f>D61</f>
        <v>0</v>
      </c>
      <c r="E60" s="209">
        <f t="shared" si="0"/>
        <v>0</v>
      </c>
    </row>
    <row r="61" spans="1:5">
      <c r="A61" s="157" t="s">
        <v>138</v>
      </c>
      <c r="B61" s="161" t="s">
        <v>140</v>
      </c>
      <c r="C61" s="153">
        <v>0</v>
      </c>
      <c r="D61" s="153">
        <v>0</v>
      </c>
      <c r="E61" s="208">
        <f t="shared" si="0"/>
        <v>0</v>
      </c>
    </row>
    <row r="62" spans="1:5">
      <c r="A62" s="163" t="s">
        <v>72</v>
      </c>
      <c r="B62" s="186" t="s">
        <v>73</v>
      </c>
      <c r="C62" s="155">
        <f>C63+C64+C66+C67+C65</f>
        <v>1160943.7</v>
      </c>
      <c r="D62" s="155">
        <f>D63+D64+D66+D67+D65</f>
        <v>1198338.7</v>
      </c>
      <c r="E62" s="211">
        <f t="shared" si="0"/>
        <v>37395</v>
      </c>
    </row>
    <row r="63" spans="1:5">
      <c r="A63" s="157" t="s">
        <v>74</v>
      </c>
      <c r="B63" s="161" t="s">
        <v>75</v>
      </c>
      <c r="C63" s="153">
        <v>420959.9</v>
      </c>
      <c r="D63" s="153">
        <v>449540.2</v>
      </c>
      <c r="E63" s="208">
        <f t="shared" si="0"/>
        <v>28580.299999999988</v>
      </c>
    </row>
    <row r="64" spans="1:5">
      <c r="A64" s="157" t="s">
        <v>76</v>
      </c>
      <c r="B64" s="161" t="s">
        <v>77</v>
      </c>
      <c r="C64" s="153">
        <v>561331.69999999995</v>
      </c>
      <c r="D64" s="153">
        <v>575854</v>
      </c>
      <c r="E64" s="208">
        <f t="shared" si="0"/>
        <v>14522.300000000047</v>
      </c>
    </row>
    <row r="65" spans="1:5">
      <c r="A65" s="157" t="s">
        <v>152</v>
      </c>
      <c r="B65" s="161" t="s">
        <v>151</v>
      </c>
      <c r="C65" s="153">
        <v>92708.800000000003</v>
      </c>
      <c r="D65" s="153">
        <v>97281.8</v>
      </c>
      <c r="E65" s="208">
        <f t="shared" si="0"/>
        <v>4573</v>
      </c>
    </row>
    <row r="66" spans="1:5">
      <c r="A66" s="157" t="s">
        <v>78</v>
      </c>
      <c r="B66" s="161" t="s">
        <v>79</v>
      </c>
      <c r="C66" s="153">
        <v>17609</v>
      </c>
      <c r="D66" s="153">
        <v>8263.6</v>
      </c>
      <c r="E66" s="208">
        <f t="shared" si="0"/>
        <v>-9345.4</v>
      </c>
    </row>
    <row r="67" spans="1:5">
      <c r="A67" s="157" t="s">
        <v>80</v>
      </c>
      <c r="B67" s="161" t="s">
        <v>81</v>
      </c>
      <c r="C67" s="153">
        <v>68334.3</v>
      </c>
      <c r="D67" s="153">
        <v>67399.100000000006</v>
      </c>
      <c r="E67" s="208">
        <f t="shared" si="0"/>
        <v>-935.19999999999709</v>
      </c>
    </row>
    <row r="68" spans="1:5">
      <c r="A68" s="156" t="s">
        <v>82</v>
      </c>
      <c r="B68" s="186" t="s">
        <v>83</v>
      </c>
      <c r="C68" s="155">
        <f>SUM(C69:C70)</f>
        <v>185679.5</v>
      </c>
      <c r="D68" s="155">
        <f>SUM(D69:D70)</f>
        <v>155456.79999999999</v>
      </c>
      <c r="E68" s="211">
        <f t="shared" si="0"/>
        <v>-30222.700000000012</v>
      </c>
    </row>
    <row r="69" spans="1:5">
      <c r="A69" s="157" t="s">
        <v>84</v>
      </c>
      <c r="B69" s="161" t="s">
        <v>85</v>
      </c>
      <c r="C69" s="153">
        <v>147877.1</v>
      </c>
      <c r="D69" s="153">
        <v>113540.1</v>
      </c>
      <c r="E69" s="208">
        <f t="shared" si="0"/>
        <v>-34337</v>
      </c>
    </row>
    <row r="70" spans="1:5">
      <c r="A70" s="157" t="s">
        <v>86</v>
      </c>
      <c r="B70" s="161" t="s">
        <v>87</v>
      </c>
      <c r="C70" s="153">
        <v>37802.400000000001</v>
      </c>
      <c r="D70" s="153">
        <v>41916.699999999997</v>
      </c>
      <c r="E70" s="208">
        <f t="shared" si="0"/>
        <v>4114.2999999999956</v>
      </c>
    </row>
    <row r="71" spans="1:5">
      <c r="A71" s="156" t="s">
        <v>88</v>
      </c>
      <c r="B71" s="186" t="s">
        <v>89</v>
      </c>
      <c r="C71" s="155">
        <f>SUM(C72:C74)</f>
        <v>37905.800000000003</v>
      </c>
      <c r="D71" s="155">
        <f>SUM(D72:D74)</f>
        <v>38649</v>
      </c>
      <c r="E71" s="211">
        <f t="shared" si="0"/>
        <v>743.19999999999709</v>
      </c>
    </row>
    <row r="72" spans="1:5">
      <c r="A72" s="157" t="s">
        <v>90</v>
      </c>
      <c r="B72" s="161" t="s">
        <v>91</v>
      </c>
      <c r="C72" s="153">
        <v>7617.1</v>
      </c>
      <c r="D72" s="153">
        <v>7844.4</v>
      </c>
      <c r="E72" s="208">
        <f t="shared" si="0"/>
        <v>227.29999999999927</v>
      </c>
    </row>
    <row r="73" spans="1:5">
      <c r="A73" s="157" t="s">
        <v>92</v>
      </c>
      <c r="B73" s="161" t="s">
        <v>93</v>
      </c>
      <c r="C73" s="153">
        <v>14354.2</v>
      </c>
      <c r="D73" s="153">
        <v>8731.7000000000007</v>
      </c>
      <c r="E73" s="208">
        <f t="shared" ref="E73:E84" si="1">D73-C73</f>
        <v>-5622.5</v>
      </c>
    </row>
    <row r="74" spans="1:5">
      <c r="A74" s="157" t="s">
        <v>94</v>
      </c>
      <c r="B74" s="161" t="s">
        <v>95</v>
      </c>
      <c r="C74" s="153">
        <v>15934.5</v>
      </c>
      <c r="D74" s="153">
        <v>22072.9</v>
      </c>
      <c r="E74" s="208">
        <f t="shared" si="1"/>
        <v>6138.4000000000015</v>
      </c>
    </row>
    <row r="75" spans="1:5">
      <c r="A75" s="156" t="s">
        <v>96</v>
      </c>
      <c r="B75" s="186" t="s">
        <v>97</v>
      </c>
      <c r="C75" s="155">
        <f>SUM(C76:C78)</f>
        <v>158664.80000000002</v>
      </c>
      <c r="D75" s="155">
        <f>SUM(D76:D78)</f>
        <v>173733.3</v>
      </c>
      <c r="E75" s="211">
        <f t="shared" si="1"/>
        <v>15068.499999999971</v>
      </c>
    </row>
    <row r="76" spans="1:5">
      <c r="A76" s="162" t="s">
        <v>98</v>
      </c>
      <c r="B76" s="161" t="s">
        <v>99</v>
      </c>
      <c r="C76" s="153">
        <v>147615.70000000001</v>
      </c>
      <c r="D76" s="153">
        <v>164360</v>
      </c>
      <c r="E76" s="208">
        <f t="shared" si="1"/>
        <v>16744.299999999988</v>
      </c>
    </row>
    <row r="77" spans="1:5">
      <c r="A77" s="162" t="s">
        <v>143</v>
      </c>
      <c r="B77" s="187" t="s">
        <v>142</v>
      </c>
      <c r="C77" s="153"/>
      <c r="D77" s="153"/>
      <c r="E77" s="208">
        <f t="shared" si="1"/>
        <v>0</v>
      </c>
    </row>
    <row r="78" spans="1:5">
      <c r="A78" s="162" t="s">
        <v>100</v>
      </c>
      <c r="B78" s="161" t="s">
        <v>101</v>
      </c>
      <c r="C78" s="153">
        <v>11049.1</v>
      </c>
      <c r="D78" s="153">
        <v>9373.2999999999993</v>
      </c>
      <c r="E78" s="208">
        <f t="shared" si="1"/>
        <v>-1675.8000000000011</v>
      </c>
    </row>
    <row r="79" spans="1:5">
      <c r="A79" s="150" t="s">
        <v>160</v>
      </c>
      <c r="B79" s="186" t="s">
        <v>161</v>
      </c>
      <c r="C79" s="155">
        <f>C80+C81</f>
        <v>16397.7</v>
      </c>
      <c r="D79" s="155">
        <f>D80+D81</f>
        <v>5061.3</v>
      </c>
      <c r="E79" s="211">
        <f t="shared" si="1"/>
        <v>-11336.400000000001</v>
      </c>
    </row>
    <row r="80" spans="1:5">
      <c r="A80" s="162" t="s">
        <v>170</v>
      </c>
      <c r="B80" s="161" t="s">
        <v>171</v>
      </c>
      <c r="C80" s="153">
        <v>16397.7</v>
      </c>
      <c r="D80" s="155">
        <v>0</v>
      </c>
      <c r="E80" s="211"/>
    </row>
    <row r="81" spans="1:5">
      <c r="A81" s="162" t="s">
        <v>163</v>
      </c>
      <c r="B81" s="161" t="s">
        <v>162</v>
      </c>
      <c r="C81" s="153">
        <v>0</v>
      </c>
      <c r="D81" s="153">
        <v>5061.3</v>
      </c>
      <c r="E81" s="208">
        <f t="shared" si="1"/>
        <v>5061.3</v>
      </c>
    </row>
    <row r="82" spans="1:5">
      <c r="A82" s="162" t="s">
        <v>163</v>
      </c>
      <c r="B82" s="161" t="s">
        <v>162</v>
      </c>
      <c r="C82" s="153">
        <v>0</v>
      </c>
      <c r="D82" s="153">
        <v>0</v>
      </c>
      <c r="E82" s="208">
        <f t="shared" si="1"/>
        <v>0</v>
      </c>
    </row>
    <row r="83" spans="1:5" ht="31.5">
      <c r="A83" s="156" t="s">
        <v>102</v>
      </c>
      <c r="B83" s="186" t="s">
        <v>103</v>
      </c>
      <c r="C83" s="155">
        <f>C84</f>
        <v>46666.8</v>
      </c>
      <c r="D83" s="155">
        <f>D84</f>
        <v>31807</v>
      </c>
      <c r="E83" s="211">
        <f t="shared" si="1"/>
        <v>-14859.800000000003</v>
      </c>
    </row>
    <row r="84" spans="1:5" ht="31.5">
      <c r="A84" s="162" t="s">
        <v>104</v>
      </c>
      <c r="B84" s="161" t="s">
        <v>105</v>
      </c>
      <c r="C84" s="153">
        <v>46666.8</v>
      </c>
      <c r="D84" s="153">
        <v>31807</v>
      </c>
      <c r="E84" s="208">
        <f t="shared" si="1"/>
        <v>-14859.800000000003</v>
      </c>
    </row>
    <row r="85" spans="1:5">
      <c r="C85" s="86"/>
      <c r="D85" s="86"/>
    </row>
    <row r="86" spans="1:5">
      <c r="C86" s="86"/>
      <c r="D86" s="86"/>
    </row>
    <row r="87" spans="1:5">
      <c r="C87" s="86"/>
      <c r="D87" s="86"/>
    </row>
    <row r="88" spans="1:5">
      <c r="C88" s="86"/>
      <c r="D88" s="86"/>
    </row>
    <row r="89" spans="1:5">
      <c r="C89" s="86"/>
      <c r="D89" s="86"/>
    </row>
    <row r="90" spans="1:5">
      <c r="C90" s="86"/>
      <c r="D90" s="86"/>
    </row>
    <row r="91" spans="1:5">
      <c r="C91" s="86"/>
      <c r="D91" s="86"/>
    </row>
    <row r="92" spans="1:5">
      <c r="C92" s="86"/>
      <c r="D92" s="86"/>
    </row>
    <row r="93" spans="1:5">
      <c r="C93" s="86"/>
      <c r="D93" s="86"/>
    </row>
    <row r="94" spans="1:5">
      <c r="C94" s="86"/>
      <c r="D94" s="86"/>
    </row>
    <row r="95" spans="1:5">
      <c r="C95" s="86"/>
      <c r="D95" s="86"/>
    </row>
    <row r="96" spans="1:5">
      <c r="C96" s="86"/>
      <c r="D96" s="86"/>
    </row>
    <row r="97" spans="3:4">
      <c r="C97" s="86"/>
      <c r="D97" s="86"/>
    </row>
    <row r="98" spans="3:4">
      <c r="C98" s="86"/>
      <c r="D98" s="86"/>
    </row>
    <row r="99" spans="3:4">
      <c r="C99" s="86"/>
      <c r="D99" s="86"/>
    </row>
    <row r="100" spans="3:4">
      <c r="C100" s="86"/>
      <c r="D100" s="86"/>
    </row>
    <row r="101" spans="3:4">
      <c r="C101" s="86"/>
      <c r="D101" s="86"/>
    </row>
    <row r="102" spans="3:4">
      <c r="C102" s="86"/>
      <c r="D102" s="86"/>
    </row>
    <row r="103" spans="3:4">
      <c r="C103" s="86"/>
      <c r="D103" s="86"/>
    </row>
    <row r="104" spans="3:4">
      <c r="C104" s="86"/>
      <c r="D104" s="86"/>
    </row>
    <row r="105" spans="3:4">
      <c r="C105" s="86"/>
      <c r="D105" s="86"/>
    </row>
    <row r="106" spans="3:4">
      <c r="C106" s="86"/>
      <c r="D106" s="86"/>
    </row>
    <row r="107" spans="3:4">
      <c r="C107" s="86"/>
      <c r="D107" s="86"/>
    </row>
    <row r="108" spans="3:4">
      <c r="C108" s="86"/>
      <c r="D108" s="86"/>
    </row>
    <row r="109" spans="3:4">
      <c r="C109" s="86"/>
      <c r="D109" s="86"/>
    </row>
    <row r="110" spans="3:4">
      <c r="C110" s="86"/>
      <c r="D110" s="86"/>
    </row>
    <row r="111" spans="3:4">
      <c r="C111" s="86"/>
      <c r="D111" s="86"/>
    </row>
    <row r="112" spans="3:4">
      <c r="C112" s="86"/>
      <c r="D112" s="86"/>
    </row>
    <row r="113" spans="3:4">
      <c r="C113" s="86"/>
      <c r="D113" s="86"/>
    </row>
    <row r="114" spans="3:4">
      <c r="C114" s="86"/>
      <c r="D114" s="86"/>
    </row>
    <row r="115" spans="3:4">
      <c r="C115" s="86"/>
      <c r="D115" s="86"/>
    </row>
    <row r="116" spans="3:4">
      <c r="C116" s="86"/>
      <c r="D116" s="86"/>
    </row>
    <row r="117" spans="3:4">
      <c r="C117" s="86"/>
      <c r="D117" s="86"/>
    </row>
    <row r="118" spans="3:4">
      <c r="C118" s="86"/>
      <c r="D118" s="86"/>
    </row>
    <row r="119" spans="3:4">
      <c r="C119" s="86"/>
      <c r="D119" s="86"/>
    </row>
    <row r="120" spans="3:4">
      <c r="C120" s="86"/>
      <c r="D120" s="86"/>
    </row>
    <row r="121" spans="3:4">
      <c r="C121" s="86"/>
      <c r="D121" s="86"/>
    </row>
    <row r="122" spans="3:4">
      <c r="C122" s="86"/>
      <c r="D122" s="86"/>
    </row>
    <row r="123" spans="3:4">
      <c r="C123" s="86"/>
      <c r="D123" s="86"/>
    </row>
    <row r="124" spans="3:4">
      <c r="C124" s="86"/>
      <c r="D124" s="86"/>
    </row>
    <row r="125" spans="3:4">
      <c r="C125" s="86"/>
      <c r="D125" s="86"/>
    </row>
    <row r="126" spans="3:4">
      <c r="C126" s="86"/>
      <c r="D126" s="86"/>
    </row>
    <row r="127" spans="3:4">
      <c r="C127" s="86"/>
      <c r="D127" s="86"/>
    </row>
    <row r="128" spans="3:4">
      <c r="C128" s="86"/>
      <c r="D128" s="86"/>
    </row>
    <row r="129" spans="3:4">
      <c r="C129" s="86"/>
      <c r="D129" s="86"/>
    </row>
    <row r="130" spans="3:4">
      <c r="C130" s="86"/>
      <c r="D130" s="86"/>
    </row>
    <row r="131" spans="3:4">
      <c r="C131" s="86"/>
      <c r="D131" s="86"/>
    </row>
    <row r="132" spans="3:4">
      <c r="C132" s="86"/>
      <c r="D132" s="86"/>
    </row>
    <row r="133" spans="3:4">
      <c r="C133" s="86"/>
      <c r="D133" s="86"/>
    </row>
    <row r="134" spans="3:4">
      <c r="C134" s="86"/>
      <c r="D134" s="86"/>
    </row>
    <row r="135" spans="3:4">
      <c r="C135" s="86"/>
      <c r="D135" s="86"/>
    </row>
    <row r="136" spans="3:4">
      <c r="C136" s="86"/>
      <c r="D136" s="86"/>
    </row>
    <row r="137" spans="3:4">
      <c r="C137" s="86"/>
      <c r="D137" s="86"/>
    </row>
    <row r="138" spans="3:4">
      <c r="C138" s="86"/>
      <c r="D138" s="86"/>
    </row>
    <row r="139" spans="3:4">
      <c r="C139" s="86"/>
      <c r="D139" s="86"/>
    </row>
    <row r="140" spans="3:4">
      <c r="C140" s="86"/>
      <c r="D140" s="86"/>
    </row>
    <row r="141" spans="3:4">
      <c r="C141" s="86"/>
      <c r="D141" s="86"/>
    </row>
    <row r="142" spans="3:4">
      <c r="C142" s="86"/>
      <c r="D142" s="86"/>
    </row>
    <row r="143" spans="3:4">
      <c r="C143" s="86"/>
      <c r="D143" s="86"/>
    </row>
    <row r="144" spans="3:4">
      <c r="C144" s="86"/>
      <c r="D144" s="86"/>
    </row>
    <row r="145" spans="3:4">
      <c r="C145" s="86"/>
      <c r="D145" s="86"/>
    </row>
    <row r="146" spans="3:4">
      <c r="C146" s="86"/>
      <c r="D146" s="86"/>
    </row>
    <row r="147" spans="3:4">
      <c r="C147" s="86"/>
      <c r="D147" s="86"/>
    </row>
    <row r="148" spans="3:4">
      <c r="C148" s="86"/>
      <c r="D148" s="86"/>
    </row>
    <row r="149" spans="3:4">
      <c r="C149" s="86"/>
      <c r="D149" s="86"/>
    </row>
    <row r="150" spans="3:4">
      <c r="C150" s="86"/>
      <c r="D150" s="86"/>
    </row>
    <row r="151" spans="3:4">
      <c r="C151" s="86"/>
      <c r="D151" s="86"/>
    </row>
    <row r="152" spans="3:4">
      <c r="C152" s="86"/>
      <c r="D152" s="86"/>
    </row>
    <row r="153" spans="3:4">
      <c r="C153" s="86"/>
      <c r="D153" s="86"/>
    </row>
    <row r="154" spans="3:4">
      <c r="C154" s="86"/>
      <c r="D154" s="86"/>
    </row>
    <row r="155" spans="3:4">
      <c r="C155" s="86"/>
      <c r="D155" s="86"/>
    </row>
    <row r="156" spans="3:4">
      <c r="C156" s="86"/>
      <c r="D156" s="86"/>
    </row>
    <row r="157" spans="3:4">
      <c r="C157" s="86"/>
      <c r="D157" s="86"/>
    </row>
    <row r="158" spans="3:4">
      <c r="C158" s="86"/>
      <c r="D158" s="86"/>
    </row>
    <row r="159" spans="3:4">
      <c r="C159" s="86"/>
      <c r="D159" s="86"/>
    </row>
    <row r="160" spans="3:4">
      <c r="C160" s="86"/>
      <c r="D160" s="86"/>
    </row>
    <row r="161" spans="3:4">
      <c r="C161" s="86"/>
      <c r="D161" s="86"/>
    </row>
    <row r="162" spans="3:4">
      <c r="C162" s="86"/>
      <c r="D162" s="86"/>
    </row>
    <row r="163" spans="3:4">
      <c r="C163" s="86"/>
      <c r="D163" s="86"/>
    </row>
    <row r="164" spans="3:4">
      <c r="C164" s="86"/>
      <c r="D164" s="86"/>
    </row>
    <row r="165" spans="3:4">
      <c r="C165" s="86"/>
      <c r="D165" s="86"/>
    </row>
    <row r="166" spans="3:4">
      <c r="C166" s="86"/>
      <c r="D166" s="86"/>
    </row>
    <row r="167" spans="3:4">
      <c r="C167" s="86"/>
      <c r="D167" s="86"/>
    </row>
    <row r="168" spans="3:4">
      <c r="C168" s="86"/>
      <c r="D168" s="86"/>
    </row>
    <row r="169" spans="3:4">
      <c r="C169" s="86"/>
      <c r="D169" s="86"/>
    </row>
    <row r="170" spans="3:4">
      <c r="C170" s="86"/>
      <c r="D170" s="86"/>
    </row>
    <row r="171" spans="3:4">
      <c r="C171" s="86"/>
      <c r="D171" s="86"/>
    </row>
    <row r="172" spans="3:4">
      <c r="C172" s="86"/>
      <c r="D172" s="86"/>
    </row>
    <row r="173" spans="3:4">
      <c r="C173" s="86"/>
      <c r="D173" s="86"/>
    </row>
    <row r="174" spans="3:4">
      <c r="C174" s="86"/>
      <c r="D174" s="86"/>
    </row>
    <row r="175" spans="3:4">
      <c r="C175" s="86"/>
      <c r="D175" s="86"/>
    </row>
    <row r="176" spans="3:4">
      <c r="C176" s="86"/>
      <c r="D176" s="86"/>
    </row>
    <row r="177" spans="3:4">
      <c r="C177" s="86"/>
      <c r="D177" s="86"/>
    </row>
    <row r="178" spans="3:4">
      <c r="C178" s="86"/>
      <c r="D178" s="86"/>
    </row>
    <row r="179" spans="3:4">
      <c r="C179" s="86"/>
      <c r="D179" s="86"/>
    </row>
    <row r="180" spans="3:4">
      <c r="C180" s="86"/>
      <c r="D180" s="86"/>
    </row>
    <row r="181" spans="3:4">
      <c r="C181" s="86"/>
      <c r="D181" s="86"/>
    </row>
    <row r="182" spans="3:4">
      <c r="C182" s="86"/>
      <c r="D182" s="86"/>
    </row>
    <row r="183" spans="3:4">
      <c r="C183" s="86"/>
      <c r="D183" s="86"/>
    </row>
    <row r="184" spans="3:4">
      <c r="C184" s="86"/>
      <c r="D184" s="86"/>
    </row>
    <row r="185" spans="3:4">
      <c r="C185" s="86"/>
      <c r="D185" s="86"/>
    </row>
    <row r="186" spans="3:4">
      <c r="C186" s="86"/>
      <c r="D186" s="86"/>
    </row>
    <row r="187" spans="3:4">
      <c r="C187" s="86"/>
      <c r="D187" s="86"/>
    </row>
    <row r="188" spans="3:4">
      <c r="C188" s="86"/>
      <c r="D188" s="86"/>
    </row>
    <row r="189" spans="3:4">
      <c r="C189" s="86"/>
      <c r="D189" s="86"/>
    </row>
    <row r="190" spans="3:4">
      <c r="C190" s="86"/>
      <c r="D190" s="86"/>
    </row>
    <row r="191" spans="3:4">
      <c r="C191" s="86"/>
      <c r="D191" s="86"/>
    </row>
    <row r="192" spans="3:4">
      <c r="C192" s="86"/>
      <c r="D192" s="86"/>
    </row>
    <row r="193" spans="3:4">
      <c r="C193" s="86"/>
      <c r="D193" s="86"/>
    </row>
    <row r="194" spans="3:4">
      <c r="C194" s="86"/>
      <c r="D194" s="86"/>
    </row>
    <row r="195" spans="3:4">
      <c r="C195" s="86"/>
      <c r="D195" s="86"/>
    </row>
    <row r="196" spans="3:4">
      <c r="C196" s="86"/>
      <c r="D196" s="86"/>
    </row>
    <row r="197" spans="3:4">
      <c r="C197" s="86"/>
      <c r="D197" s="86"/>
    </row>
    <row r="198" spans="3:4">
      <c r="C198" s="86"/>
      <c r="D198" s="86"/>
    </row>
    <row r="199" spans="3:4">
      <c r="C199" s="86"/>
      <c r="D199" s="86"/>
    </row>
    <row r="200" spans="3:4">
      <c r="C200" s="86"/>
      <c r="D200" s="86"/>
    </row>
    <row r="201" spans="3:4">
      <c r="C201" s="86"/>
      <c r="D201" s="86"/>
    </row>
    <row r="202" spans="3:4">
      <c r="C202" s="86"/>
      <c r="D202" s="86"/>
    </row>
    <row r="203" spans="3:4">
      <c r="C203" s="86"/>
      <c r="D203" s="86"/>
    </row>
    <row r="204" spans="3:4">
      <c r="C204" s="86"/>
      <c r="D204" s="86"/>
    </row>
    <row r="205" spans="3:4">
      <c r="C205" s="86"/>
      <c r="D205" s="86"/>
    </row>
    <row r="206" spans="3:4">
      <c r="C206" s="86"/>
      <c r="D206" s="86"/>
    </row>
    <row r="207" spans="3:4">
      <c r="C207" s="86"/>
      <c r="D207" s="86"/>
    </row>
    <row r="208" spans="3:4">
      <c r="C208" s="86"/>
      <c r="D208" s="86"/>
    </row>
    <row r="209" spans="3:4">
      <c r="C209" s="86"/>
      <c r="D209" s="86"/>
    </row>
    <row r="210" spans="3:4">
      <c r="C210" s="86"/>
      <c r="D210" s="86"/>
    </row>
    <row r="211" spans="3:4">
      <c r="C211" s="86"/>
      <c r="D211" s="86"/>
    </row>
    <row r="212" spans="3:4">
      <c r="C212" s="86"/>
      <c r="D212" s="86"/>
    </row>
    <row r="213" spans="3:4">
      <c r="C213" s="86"/>
      <c r="D213" s="86"/>
    </row>
    <row r="214" spans="3:4">
      <c r="C214" s="86"/>
      <c r="D214" s="86"/>
    </row>
    <row r="215" spans="3:4">
      <c r="C215" s="86"/>
      <c r="D215" s="86"/>
    </row>
    <row r="216" spans="3:4">
      <c r="C216" s="86"/>
      <c r="D216" s="86"/>
    </row>
    <row r="217" spans="3:4">
      <c r="C217" s="86"/>
      <c r="D217" s="86"/>
    </row>
    <row r="218" spans="3:4">
      <c r="C218" s="86"/>
      <c r="D218" s="86"/>
    </row>
    <row r="219" spans="3:4">
      <c r="C219" s="86"/>
      <c r="D219" s="86"/>
    </row>
    <row r="220" spans="3:4">
      <c r="C220" s="86"/>
      <c r="D220" s="86"/>
    </row>
    <row r="221" spans="3:4">
      <c r="C221" s="86"/>
      <c r="D221" s="86"/>
    </row>
    <row r="222" spans="3:4">
      <c r="C222" s="86"/>
      <c r="D222" s="86"/>
    </row>
    <row r="223" spans="3:4">
      <c r="C223" s="86"/>
      <c r="D223" s="86"/>
    </row>
    <row r="224" spans="3:4">
      <c r="C224" s="86"/>
      <c r="D224" s="86"/>
    </row>
    <row r="225" spans="3:4">
      <c r="C225" s="86"/>
      <c r="D225" s="86"/>
    </row>
  </sheetData>
  <customSheetViews>
    <customSheetView guid="{59841E2B-68EB-4986-A2B2-AA8D2283015C}" state="hidden">
      <selection activeCell="D12" sqref="D12"/>
      <pageMargins left="0.7" right="0.7" top="0.75" bottom="0.75" header="0.3" footer="0.3"/>
      <pageSetup paperSize="9" orientation="portrait" r:id="rId1"/>
    </customSheetView>
    <customSheetView guid="{D3058AAF-1420-4400-85B6-3E3B713D732D}">
      <selection activeCell="D48" sqref="D48"/>
      <pageMargins left="0.7" right="0.7" top="0.75" bottom="0.75" header="0.3" footer="0.3"/>
    </customSheetView>
    <customSheetView guid="{AD882775-3712-4CB6-AC49-EEC018467B03}">
      <selection activeCell="D48" sqref="D48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 развёрнутыми доходами</vt:lpstr>
      <vt:lpstr>с исправлениями</vt:lpstr>
      <vt:lpstr>аналитика</vt:lpstr>
      <vt:lpstr>'с развёрнутыми доходами'!Заголовки_для_печати</vt:lpstr>
      <vt:lpstr>'с исправлениями'!Область_печати</vt:lpstr>
      <vt:lpstr>'с развёрнутыми доходами'!Область_печати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Ривная Екатерина Юрьевна</dc:creator>
  <cp:lastModifiedBy>Набиуллина</cp:lastModifiedBy>
  <cp:lastPrinted>2024-04-10T07:44:25Z</cp:lastPrinted>
  <dcterms:created xsi:type="dcterms:W3CDTF">2014-02-03T08:40:31Z</dcterms:created>
  <dcterms:modified xsi:type="dcterms:W3CDTF">2024-07-12T09:45:22Z</dcterms:modified>
</cp:coreProperties>
</file>