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доходами'!$A$1:$E$75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доходами'!$A$1:$E$104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доходами'!$A$1:$E$75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доходами'!$30:$32,'с развёрнутыми доходами'!$54:$54</definedName>
    <definedName name="Z_6382D31E_57F9_431A_8857_6E05C5DDD46B_.wvu.PrintArea" localSheetId="0" hidden="1">'с развёрнутыми доходами'!$A$1:$E$75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доходами'!$54:$54</definedName>
    <definedName name="Z_68DC45B0_5DDE_44CE_B6FE_5C917556A2F2_.wvu.PrintArea" localSheetId="0" hidden="1">'с развёрнутыми доходами'!$A$1:$E$68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доходами'!$A$1:$E$104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доходами'!$102:$102</definedName>
    <definedName name="Z_81A19E5D_79FB_4B88_B6C5_8807F61EBDAB_.wvu.PrintArea" localSheetId="0" hidden="1">'с развёрнутыми доходами'!$A$1:$E$104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доходами'!$A$1:$E$104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доходами'!$102:$102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доходами'!$A$1:$E$68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доходами'!$54:$54</definedName>
    <definedName name="Z_AD882775_3712_4CB6_AC49_EEC018467B03_.wvu.PrintArea" localSheetId="0" hidden="1">'с развёрнутыми доходами'!$A$1:$E$104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доходами'!$92:$92,'с развёрнутыми доходами'!$102:$102</definedName>
    <definedName name="Z_BED635A2_EB54_451F_9C46_B3D74CB2D886_.wvu.PrintArea" localSheetId="0" hidden="1">'с развёрнутыми доходами'!$A$1:$E$75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доходами'!$A$1:$E$75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доходами'!$54:$54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доходами'!$A$1:$E$104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доходами'!$92:$92,'с развёрнутыми доходами'!$102:$102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доходами'!$A$1:$E$104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E61" i="1"/>
  <c r="E63"/>
  <c r="E64"/>
  <c r="E21"/>
  <c r="C24" l="1"/>
  <c r="C23" s="1"/>
  <c r="C9"/>
  <c r="C8" l="1"/>
  <c r="E26"/>
  <c r="E32"/>
  <c r="E87"/>
  <c r="E88"/>
  <c r="D85"/>
  <c r="C85"/>
  <c r="E38"/>
  <c r="E33" l="1"/>
  <c r="E30"/>
  <c r="D65" l="1"/>
  <c r="C65"/>
  <c r="E14" l="1"/>
  <c r="E29" l="1"/>
  <c r="D93" l="1"/>
  <c r="D90"/>
  <c r="D81"/>
  <c r="D78"/>
  <c r="D72"/>
  <c r="D60"/>
  <c r="D56"/>
  <c r="D46"/>
  <c r="D9" l="1"/>
  <c r="C46" l="1"/>
  <c r="D35" l="1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24" i="1" l="1"/>
  <c r="D23" l="1"/>
  <c r="E101"/>
  <c r="E100"/>
  <c r="D99"/>
  <c r="C99"/>
  <c r="E98"/>
  <c r="D96"/>
  <c r="D95" s="1"/>
  <c r="C96"/>
  <c r="E94"/>
  <c r="C93"/>
  <c r="E92"/>
  <c r="E91"/>
  <c r="C90"/>
  <c r="E89"/>
  <c r="E86"/>
  <c r="E84"/>
  <c r="E83"/>
  <c r="E82"/>
  <c r="C81"/>
  <c r="E80"/>
  <c r="E79"/>
  <c r="C78"/>
  <c r="E77"/>
  <c r="E76"/>
  <c r="E75"/>
  <c r="E74"/>
  <c r="E73"/>
  <c r="C72"/>
  <c r="E71"/>
  <c r="D70"/>
  <c r="D45" s="1"/>
  <c r="C70"/>
  <c r="E69"/>
  <c r="E68"/>
  <c r="E67"/>
  <c r="E66"/>
  <c r="E62"/>
  <c r="C60"/>
  <c r="E59"/>
  <c r="E58"/>
  <c r="E57"/>
  <c r="C56"/>
  <c r="E55"/>
  <c r="E52"/>
  <c r="E50"/>
  <c r="E49"/>
  <c r="E48"/>
  <c r="E44"/>
  <c r="E43"/>
  <c r="E42"/>
  <c r="E41"/>
  <c r="E40"/>
  <c r="E39"/>
  <c r="E37"/>
  <c r="E36"/>
  <c r="C35"/>
  <c r="E28"/>
  <c r="E27"/>
  <c r="E25"/>
  <c r="E20"/>
  <c r="E19"/>
  <c r="E18"/>
  <c r="E17"/>
  <c r="E16"/>
  <c r="E13"/>
  <c r="E12"/>
  <c r="E11"/>
  <c r="E10"/>
  <c r="D8" l="1"/>
  <c r="E35"/>
  <c r="C34"/>
  <c r="D34"/>
  <c r="C95"/>
  <c r="E70"/>
  <c r="E9"/>
  <c r="E90"/>
  <c r="C45"/>
  <c r="E93"/>
  <c r="E85"/>
  <c r="E81"/>
  <c r="E78"/>
  <c r="E72"/>
  <c r="E65"/>
  <c r="E60"/>
  <c r="E56"/>
  <c r="E46"/>
  <c r="E24"/>
  <c r="E34" l="1"/>
  <c r="E45"/>
  <c r="E23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<sst xmlns="http://schemas.openxmlformats.org/spreadsheetml/2006/main" count="486" uniqueCount="203">
  <si>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</si>
  <si>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</si>
  <si>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</si>
  <si>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</si>
  <si>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</si>
  <si>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</si>
  <si>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</si>
  <si>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</si>
  <si>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</si>
  <si>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</si>
  <si>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</si>
  <si>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</si>
  <si>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</si>
  <si>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</si>
  <si>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</si>
  <si>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</si>
  <si>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</si>
  <si>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</si>
  <si>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</si>
  <si>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</si>
  <si>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</si>
  <si>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</si>
  <si>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</si>
  <si>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</si>
  <si>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</si>
  <si>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</si>
  <si>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</si>
  <si>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</si>
  <si>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</si>
  <si>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</si>
  <si>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</si>
  <si>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</si>
  <si>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</si>
  <si>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</si>
  <si>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</si>
  <si>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</si>
  <si>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</si>
  <si>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</si>
  <si>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</si>
  <si>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</si>
  <si>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</si>
  <si>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</si>
  <si>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</si>
  <si>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</si>
  <si>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</si>
  <si>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</si>
  <si>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</si>
  <si>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</si>
  <si>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</si>
  <si>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</si>
  <si>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</si>
  <si>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</si>
  <si>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</si>
  <si>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</si>
  <si>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</si>
  <si>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</si>
  <si>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</si>
  <si>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</si>
  <si>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</si>
  <si>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</si>
  <si>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</si>
  <si>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</si>
  <si>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</si>
  <si>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</si>
  <si>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</si>
  <si>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</si>
  <si>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</si>
  <si>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</si>
  <si>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</si>
  <si>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</si>
  <si>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</si>
  <si>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</si>
  <si>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</si>
  <si>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</si>
  <si>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</si>
  <si>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</si>
  <si>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</si>
  <si>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</si>
  <si>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</si>
  <si>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</si>
  <si>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</si>
  <si>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</si>
  <si>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</si>
  <si>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</si>
  <si>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</si>
  <si>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</si>
  <si>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</si>
  <si>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</si>
  <si>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</si>
  <si>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</si>
  <si>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</si>
  <si>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</si>
  <si>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</si>
  <si>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</si>
  <si>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</si>
  <si>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</si>
  <si>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</si>
  <si>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</si>
  <si>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</si>
  <si>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</si>
  <si>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</si>
  <si>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</si>
  <si>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</si>
  <si>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</si>
  <si>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</si>
  <si>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</si>
  <si>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</si>
  <si>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</si>
  <si>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</si>
  <si>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</si>
  <si>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</si>
  <si>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</si>
  <si>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</si>
  <si>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</si>
  <si>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</si>
  <si>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</si>
  <si>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</si>
  <si>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</si>
  <si>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</si>
  <si>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</si>
  <si>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</si>
  <si>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</si>
  <si>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</si>
  <si>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</si>
  <si>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</si>
  <si>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</si>
  <si>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</si>
  <si>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</si>
  <si>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</si>
  <si>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</si>
  <si>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</si>
  <si>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</si>
  <si>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</si>
  <si>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</si>
  <si>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</si>
  <si>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</si>
  <si>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</si>
  <si>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</si>
  <si>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</si>
  <si>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</si>
  <si>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</si>
  <si>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</si>
  <si>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</si>
  <si>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</si>
  <si>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</si>
  <si>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</si>
  <si>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</si>
  <si>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</si>
  <si>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</si>
  <si>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</si>
  <si>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</si>
  <si>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</si>
  <si>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</si>
  <si>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</si>
  <si>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</si>
  <si>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</si>
  <si>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</si>
  <si>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</si>
  <si>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</si>
  <si>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</si>
  <si>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</si>
  <si>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</si>
  <si>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</si>
  <si>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</si>
  <si>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</si>
  <si>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</si>
  <si>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</si>
  <si>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</si>
  <si>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</si>
  <si>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</si>
  <si>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</si>
  <si>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</si>
  <si>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</si>
  <si>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</si>
  <si>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</si>
  <si>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</si>
  <si>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</si>
  <si>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</si>
  <si>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</si>
  <si>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</si>
  <si>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</si>
  <si>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</si>
  <si>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</si>
  <si>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</si>
  <si>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</si>
  <si>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</si>
  <si>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План на 2024 год </t>
  </si>
  <si>
    <t>Управление образования администрации муниципального  округа "Усинск" Республики Коми</t>
  </si>
  <si>
    <t>Управление физической культуры и спорта  администрации муниципального округа "Усинск" Республики Коми</t>
  </si>
  <si>
    <t>Комитет по управлению муниципальным имуществом администрации муниципального округа "Усинск" Республики Коми</t>
  </si>
  <si>
    <t>Администрация муниципального округа "Усинск" Республики Коми</t>
  </si>
  <si>
    <t>Управление культуры и национальной политики администрации муниципального округа "Усинск" Республики Коми</t>
  </si>
  <si>
    <t>Финуправление администрации муниципального округа "Усинск" Республики Коми</t>
  </si>
  <si>
    <t>Совет муниципального округа "Усинск" Республики Коми</t>
  </si>
  <si>
    <t>Контрольно-счетная палата муниципального округа "Усинск" Республики Коми</t>
  </si>
  <si>
    <t>Управление жилищно-коммунального хозяйства администрации муниципального округа "Усинск" Республики Коми</t>
  </si>
  <si>
    <t>1103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</si>
  <si>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</si>
  <si>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Резервные фонды</t>
  </si>
  <si>
    <t>Другие вопросы в области национальной безопасности и правоохранительной деятельности</t>
  </si>
  <si>
    <t>Молодежная политика</t>
  </si>
  <si>
    <t>Спорт высших достижений</t>
  </si>
  <si>
    <t>Информация об исполнении бюджета муниципального округа "Усинск" Республики Коми на 01.10.2024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</si>
</sst>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4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0" fillId="0" borderId="0"/>
    <xf numFmtId="4" fontId="31" fillId="0" borderId="6">
      <alignment horizontal="right" vertical="top" shrinkToFit="1"/>
    </xf>
    <xf numFmtId="4" fontId="31" fillId="0" borderId="7">
      <alignment horizontal="right" vertical="top" shrinkToFit="1"/>
    </xf>
    <xf numFmtId="49" fontId="32" fillId="0" borderId="8">
      <alignment horizontal="center" vertical="top" shrinkToFit="1"/>
    </xf>
    <xf numFmtId="49" fontId="33" fillId="0" borderId="9">
      <alignment horizontal="center" vertical="center" wrapText="1"/>
    </xf>
    <xf numFmtId="0" fontId="31" fillId="0" borderId="0">
      <alignment horizontal="right" vertical="top" wrapText="1"/>
    </xf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</cellStyleXfs>
  <cellXfs count="241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167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vertical="top"/>
    </xf>
    <xf numFmtId="0" fontId="26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7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6" fillId="0" borderId="0" xfId="0" applyNumberFormat="1" applyFont="1" applyFill="1" applyAlignment="1">
      <alignment vertical="top"/>
    </xf>
    <xf numFmtId="167" fontId="29" fillId="3" borderId="0" xfId="0" applyNumberFormat="1" applyFont="1" applyFill="1" applyAlignment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7" fontId="28" fillId="0" borderId="2" xfId="0" applyNumberFormat="1" applyFont="1" applyFill="1" applyBorder="1" applyAlignment="1" applyProtection="1">
      <alignment horizontal="center" vertical="center"/>
    </xf>
    <xf numFmtId="0" fontId="21" fillId="10" borderId="3" xfId="0" applyNumberFormat="1" applyFont="1" applyFill="1" applyBorder="1" applyAlignment="1" applyProtection="1">
      <alignment horizontal="left" vertical="top" wrapText="1"/>
    </xf>
    <xf numFmtId="0" fontId="23" fillId="10" borderId="3" xfId="0" applyNumberFormat="1" applyFont="1" applyFill="1" applyBorder="1" applyAlignment="1" applyProtection="1">
      <alignment horizontal="left" vertical="top" wrapText="1"/>
    </xf>
    <xf numFmtId="0" fontId="3" fillId="10" borderId="3" xfId="0" applyNumberFormat="1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>
      <alignment vertical="top" wrapText="1"/>
    </xf>
    <xf numFmtId="0" fontId="22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0"/>
  <sheetViews>
    <sheetView tabSelected="1" view="pageBreakPreview" zoomScaleSheetLayoutView="100" workbookViewId="0">
      <selection sqref="A1:E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5" t="s">
        <v>202</v>
      </c>
      <c r="B1" s="235"/>
      <c r="C1" s="235"/>
      <c r="D1" s="235"/>
      <c r="E1" s="236"/>
      <c r="F1" s="87"/>
      <c r="G1" s="4"/>
      <c r="I1" s="181"/>
      <c r="J1" s="4"/>
      <c r="K1" s="4"/>
    </row>
    <row r="2" spans="1:11" ht="18.75" customHeight="1">
      <c r="A2" s="235"/>
      <c r="B2" s="235"/>
      <c r="C2" s="235"/>
      <c r="D2" s="235"/>
      <c r="E2" s="236"/>
      <c r="F2" s="87"/>
      <c r="G2" s="4"/>
      <c r="I2" s="4"/>
      <c r="J2" s="4"/>
      <c r="K2" s="4"/>
    </row>
    <row r="3" spans="1:11" ht="18.75" customHeight="1">
      <c r="B3" s="187"/>
      <c r="C3" s="176"/>
      <c r="D3" s="176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77"/>
      <c r="G4" s="4"/>
      <c r="I4" s="4"/>
      <c r="J4" s="4"/>
      <c r="K4" s="4"/>
    </row>
    <row r="5" spans="1:11" ht="15.75" customHeight="1">
      <c r="A5" s="239" t="s">
        <v>1</v>
      </c>
      <c r="B5" s="239" t="s">
        <v>2</v>
      </c>
      <c r="C5" s="237" t="s">
        <v>186</v>
      </c>
      <c r="D5" s="237" t="s">
        <v>3</v>
      </c>
      <c r="E5" s="237" t="s">
        <v>164</v>
      </c>
      <c r="F5" s="176"/>
      <c r="G5" s="4"/>
      <c r="H5" s="87"/>
      <c r="I5" s="87"/>
      <c r="J5" s="87"/>
      <c r="K5" s="4"/>
    </row>
    <row r="6" spans="1:11" ht="42.75" customHeight="1">
      <c r="A6" s="240"/>
      <c r="B6" s="240"/>
      <c r="C6" s="238"/>
      <c r="D6" s="238"/>
      <c r="E6" s="238"/>
      <c r="F6" s="176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80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3611444.2199999997</v>
      </c>
      <c r="D8" s="141">
        <f>D9+D23</f>
        <v>2722789.3999999994</v>
      </c>
      <c r="E8" s="141">
        <f t="shared" ref="E8:E13" si="0">D8/C8*100</f>
        <v>75.393367144405175</v>
      </c>
      <c r="F8" s="87"/>
      <c r="G8" s="6"/>
      <c r="H8" s="22"/>
      <c r="I8" s="111"/>
      <c r="J8" s="22"/>
      <c r="K8" s="22"/>
    </row>
    <row r="9" spans="1:11" s="173" customFormat="1">
      <c r="A9" s="175" t="s">
        <v>6</v>
      </c>
      <c r="B9" s="142">
        <v>10000000</v>
      </c>
      <c r="C9" s="141">
        <f>C10+C11+C12+C13+C14+C15+C16+C17+C18+C19+C20+C21+C22</f>
        <v>1642079.3699999999</v>
      </c>
      <c r="D9" s="141">
        <f>D10+D11+D12+D13+D14+D15+D16+D17+D18+D19+D20+D21+D22</f>
        <v>1299696.3299999998</v>
      </c>
      <c r="E9" s="141">
        <f t="shared" si="0"/>
        <v>79.149421991703122</v>
      </c>
      <c r="F9" s="87"/>
      <c r="G9" s="6"/>
      <c r="H9" s="174"/>
      <c r="I9" s="205"/>
      <c r="J9" s="205"/>
      <c r="K9" s="205"/>
    </row>
    <row r="10" spans="1:11">
      <c r="A10" s="143" t="s">
        <v>7</v>
      </c>
      <c r="B10" s="144">
        <v>10102000</v>
      </c>
      <c r="C10" s="145">
        <v>986091</v>
      </c>
      <c r="D10" s="145">
        <v>760247.99</v>
      </c>
      <c r="E10" s="145">
        <f t="shared" si="0"/>
        <v>77.097143164271856</v>
      </c>
      <c r="F10" s="87"/>
      <c r="G10" s="6"/>
      <c r="H10" s="22"/>
      <c r="I10" s="6"/>
      <c r="J10" s="206"/>
      <c r="K10" s="4"/>
    </row>
    <row r="11" spans="1:11" ht="31.5">
      <c r="A11" s="146" t="s">
        <v>141</v>
      </c>
      <c r="B11" s="144">
        <v>10300000</v>
      </c>
      <c r="C11" s="145">
        <v>2100</v>
      </c>
      <c r="D11" s="145">
        <v>1428.16</v>
      </c>
      <c r="E11" s="145">
        <f t="shared" si="0"/>
        <v>68.007619047619045</v>
      </c>
      <c r="F11" s="87"/>
      <c r="G11" s="6"/>
      <c r="H11" s="207"/>
      <c r="I11" s="207"/>
      <c r="J11" s="206"/>
      <c r="K11" s="4"/>
    </row>
    <row r="12" spans="1:11">
      <c r="A12" s="147" t="s">
        <v>8</v>
      </c>
      <c r="B12" s="144">
        <v>10500000</v>
      </c>
      <c r="C12" s="145">
        <v>258601</v>
      </c>
      <c r="D12" s="145">
        <v>234215.55</v>
      </c>
      <c r="E12" s="145">
        <f t="shared" si="0"/>
        <v>90.57024141437968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41668</v>
      </c>
      <c r="D13" s="145">
        <v>16878.830000000002</v>
      </c>
      <c r="E13" s="145">
        <f t="shared" si="0"/>
        <v>40.507895747336086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10328</v>
      </c>
      <c r="D14" s="145">
        <v>7807.37</v>
      </c>
      <c r="E14" s="145">
        <f>D14/C14*100</f>
        <v>75.594209914794732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166219.70000000001</v>
      </c>
      <c r="D16" s="145">
        <v>115527.92</v>
      </c>
      <c r="E16" s="145">
        <f t="shared" ref="E16:E21" si="1">D16/C16*100</f>
        <v>69.503145535697627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3597.3</v>
      </c>
      <c r="D17" s="145">
        <v>3813.64</v>
      </c>
      <c r="E17" s="145">
        <f t="shared" si="1"/>
        <v>106.01395491062742</v>
      </c>
      <c r="F17" s="87"/>
      <c r="G17" s="7"/>
      <c r="H17" s="181"/>
    </row>
    <row r="18" spans="1:10" ht="31.5">
      <c r="A18" s="148" t="s">
        <v>14</v>
      </c>
      <c r="B18" s="144">
        <v>11300000</v>
      </c>
      <c r="C18" s="145">
        <v>925.4</v>
      </c>
      <c r="D18" s="145">
        <v>1087.01</v>
      </c>
      <c r="E18" s="145">
        <f t="shared" si="1"/>
        <v>117.46379943808083</v>
      </c>
      <c r="F18" s="87"/>
      <c r="G18" s="7"/>
    </row>
    <row r="19" spans="1:10" ht="31.5">
      <c r="A19" s="148" t="s">
        <v>15</v>
      </c>
      <c r="B19" s="144">
        <v>11400000</v>
      </c>
      <c r="C19" s="145">
        <v>65160</v>
      </c>
      <c r="D19" s="145">
        <v>47993.24</v>
      </c>
      <c r="E19" s="145">
        <f t="shared" si="1"/>
        <v>73.654450583179866</v>
      </c>
      <c r="F19" s="87"/>
      <c r="G19" s="7"/>
    </row>
    <row r="20" spans="1:10">
      <c r="A20" s="148" t="s">
        <v>16</v>
      </c>
      <c r="B20" s="144">
        <v>11600000</v>
      </c>
      <c r="C20" s="145">
        <v>107273.47</v>
      </c>
      <c r="D20" s="145">
        <v>110238.33</v>
      </c>
      <c r="E20" s="145">
        <f t="shared" si="1"/>
        <v>102.7638334063399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115.5</v>
      </c>
      <c r="D21" s="145">
        <v>458.29</v>
      </c>
      <c r="E21" s="145">
        <f t="shared" si="1"/>
        <v>396.78787878787881</v>
      </c>
      <c r="F21" s="87"/>
      <c r="G21" s="7"/>
      <c r="H21" s="8"/>
    </row>
    <row r="22" spans="1:10" ht="61.5" hidden="1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C24+C33+C32+C30+C31</f>
        <v>1969364.8499999999</v>
      </c>
      <c r="D23" s="141">
        <f>D24+D33+D32+D30+D31</f>
        <v>1423093.0699999998</v>
      </c>
      <c r="E23" s="141">
        <f t="shared" ref="E23:E28" si="2">D23/C23*100</f>
        <v>72.261524826138739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SUM(C25:C29)-C26</f>
        <v>1968289.49</v>
      </c>
      <c r="D24" s="141">
        <f>SUM(D25:D29)-D26</f>
        <v>1422017.71</v>
      </c>
      <c r="E24" s="141">
        <f t="shared" si="2"/>
        <v>72.24637012109433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37139.370000000003</v>
      </c>
      <c r="D25" s="145">
        <v>30310.62</v>
      </c>
      <c r="E25" s="153">
        <f t="shared" si="2"/>
        <v>81.613177606405273</v>
      </c>
      <c r="F25" s="87"/>
      <c r="G25" s="7"/>
    </row>
    <row r="26" spans="1:10">
      <c r="A26" s="151" t="s">
        <v>168</v>
      </c>
      <c r="B26" s="152">
        <v>2021000</v>
      </c>
      <c r="C26" s="145">
        <v>9824.3700000000008</v>
      </c>
      <c r="D26" s="145">
        <v>9824.4</v>
      </c>
      <c r="E26" s="153">
        <f t="shared" si="2"/>
        <v>100.00030536309197</v>
      </c>
      <c r="F26" s="87"/>
      <c r="G26" s="7"/>
    </row>
    <row r="27" spans="1:10">
      <c r="A27" s="151" t="s">
        <v>21</v>
      </c>
      <c r="B27" s="152">
        <v>20220000</v>
      </c>
      <c r="C27" s="145">
        <v>399469.31</v>
      </c>
      <c r="D27" s="145">
        <v>315533.27</v>
      </c>
      <c r="E27" s="153">
        <f t="shared" si="2"/>
        <v>78.988113004225539</v>
      </c>
      <c r="F27" s="87"/>
      <c r="G27" s="7"/>
    </row>
    <row r="28" spans="1:10">
      <c r="A28" s="151" t="s">
        <v>22</v>
      </c>
      <c r="B28" s="152">
        <v>20230000</v>
      </c>
      <c r="C28" s="145">
        <v>1418786.05</v>
      </c>
      <c r="D28" s="145">
        <v>992386.32</v>
      </c>
      <c r="E28" s="153">
        <f t="shared" si="2"/>
        <v>69.9461571390556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112894.76</v>
      </c>
      <c r="D29" s="145">
        <v>83787.5</v>
      </c>
      <c r="E29" s="153">
        <f t="shared" ref="E29:E33" si="3">D29/C29*100</f>
        <v>74.21735074329402</v>
      </c>
      <c r="F29" s="87"/>
      <c r="G29" s="7"/>
    </row>
    <row r="30" spans="1:10">
      <c r="A30" s="151" t="s">
        <v>146</v>
      </c>
      <c r="B30" s="144">
        <v>20704000</v>
      </c>
      <c r="C30" s="145">
        <v>1261.1500000000001</v>
      </c>
      <c r="D30" s="145">
        <v>1261.1500000000001</v>
      </c>
      <c r="E30" s="153">
        <f t="shared" si="3"/>
        <v>100</v>
      </c>
      <c r="F30" s="87"/>
      <c r="G30" s="7"/>
    </row>
    <row r="31" spans="1:10" ht="92.25" hidden="1" customHeight="1">
      <c r="A31" s="154" t="s">
        <v>167</v>
      </c>
      <c r="B31" s="144">
        <v>20804000</v>
      </c>
      <c r="C31" s="145">
        <v>0</v>
      </c>
      <c r="D31" s="145">
        <v>0</v>
      </c>
      <c r="E31" s="153" t="s">
        <v>154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4295.8100000000004</v>
      </c>
      <c r="D32" s="145">
        <v>4295.8100000000004</v>
      </c>
      <c r="E32" s="153">
        <f t="shared" si="3"/>
        <v>100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-4481.6000000000004</v>
      </c>
      <c r="D33" s="145">
        <v>-4481.6000000000004</v>
      </c>
      <c r="E33" s="153">
        <f t="shared" si="3"/>
        <v>100</v>
      </c>
      <c r="F33" s="87"/>
      <c r="H33" s="184"/>
      <c r="I33" s="184"/>
      <c r="J33" s="184"/>
    </row>
    <row r="34" spans="1:12">
      <c r="A34" s="156" t="s">
        <v>26</v>
      </c>
      <c r="B34" s="218"/>
      <c r="C34" s="155">
        <f>C46+C56+C60+C65+C70+C72+C78+C81+C85+C93+C90</f>
        <v>3751444.23</v>
      </c>
      <c r="D34" s="155">
        <f>D46+D56+D60+D65+D70+D72+D78+D81+D85+D93+D90</f>
        <v>2573557.3800000004</v>
      </c>
      <c r="E34" s="155">
        <f t="shared" ref="E34:E44" si="4">D34/C34*100</f>
        <v>68.601776335083628</v>
      </c>
      <c r="F34" s="208"/>
      <c r="H34" s="209"/>
      <c r="I34" s="209"/>
      <c r="J34" s="210"/>
      <c r="K34" s="211"/>
    </row>
    <row r="35" spans="1:12" s="9" customFormat="1">
      <c r="A35" s="191" t="s">
        <v>159</v>
      </c>
      <c r="B35" s="219"/>
      <c r="C35" s="212">
        <f>C36+C39+C37+C38+C40+C41+C42+C43+C44</f>
        <v>3751444.2399999998</v>
      </c>
      <c r="D35" s="212">
        <f>D36+D39+D37+D38+D40+D41+D42+D43+D44</f>
        <v>2573557.4</v>
      </c>
      <c r="E35" s="155">
        <f t="shared" si="4"/>
        <v>68.601776685343992</v>
      </c>
      <c r="F35" s="87"/>
      <c r="G35" s="7"/>
      <c r="H35" s="7"/>
      <c r="I35" s="213"/>
      <c r="J35" s="214"/>
    </row>
    <row r="36" spans="1:12" ht="31.5">
      <c r="A36" s="220" t="s">
        <v>194</v>
      </c>
      <c r="B36" s="221">
        <v>905</v>
      </c>
      <c r="C36" s="222">
        <v>8738.64</v>
      </c>
      <c r="D36" s="222">
        <v>6554.78</v>
      </c>
      <c r="E36" s="222">
        <f t="shared" si="4"/>
        <v>75.009154742614413</v>
      </c>
      <c r="F36" s="87"/>
      <c r="G36" s="217"/>
      <c r="H36" s="7"/>
      <c r="I36" s="164"/>
      <c r="J36" s="35"/>
      <c r="K36" s="18"/>
    </row>
    <row r="37" spans="1:12">
      <c r="A37" s="220" t="s">
        <v>193</v>
      </c>
      <c r="B37" s="223" t="s">
        <v>109</v>
      </c>
      <c r="C37" s="222">
        <v>573.6</v>
      </c>
      <c r="D37" s="222">
        <v>389.15</v>
      </c>
      <c r="E37" s="222">
        <f t="shared" si="4"/>
        <v>67.843444909344484</v>
      </c>
      <c r="F37" s="87"/>
      <c r="G37" s="172"/>
      <c r="H37" s="164"/>
      <c r="I37" s="164"/>
      <c r="J37" s="4"/>
    </row>
    <row r="38" spans="1:12" ht="31.5">
      <c r="A38" s="220" t="s">
        <v>190</v>
      </c>
      <c r="B38" s="221" t="s">
        <v>111</v>
      </c>
      <c r="C38" s="222">
        <v>602218.32999999996</v>
      </c>
      <c r="D38" s="222">
        <v>361934.75</v>
      </c>
      <c r="E38" s="222">
        <f t="shared" si="4"/>
        <v>60.100254670096142</v>
      </c>
      <c r="F38" s="87"/>
      <c r="G38" s="7"/>
      <c r="H38" s="7"/>
      <c r="I38" s="7"/>
      <c r="J38" s="165"/>
    </row>
    <row r="39" spans="1:12" ht="51" customHeight="1">
      <c r="A39" s="220" t="s">
        <v>195</v>
      </c>
      <c r="B39" s="221" t="s">
        <v>166</v>
      </c>
      <c r="C39" s="222">
        <v>496217.94</v>
      </c>
      <c r="D39" s="222">
        <v>332675.38</v>
      </c>
      <c r="E39" s="222">
        <f t="shared" si="4"/>
        <v>67.04219117914198</v>
      </c>
      <c r="F39" s="87"/>
      <c r="G39" s="7"/>
      <c r="H39" s="164"/>
      <c r="I39" s="164"/>
      <c r="J39" s="165"/>
    </row>
    <row r="40" spans="1:12" ht="47.25">
      <c r="A40" s="220" t="s">
        <v>191</v>
      </c>
      <c r="B40" s="221" t="s">
        <v>113</v>
      </c>
      <c r="C40" s="222">
        <v>348978.51</v>
      </c>
      <c r="D40" s="222">
        <v>254618.44</v>
      </c>
      <c r="E40" s="222">
        <f t="shared" si="4"/>
        <v>72.961065711467441</v>
      </c>
      <c r="F40" s="87"/>
      <c r="G40" s="7"/>
      <c r="H40" s="166"/>
      <c r="I40" s="166"/>
      <c r="J40" s="4"/>
    </row>
    <row r="41" spans="1:12" ht="47.25">
      <c r="A41" s="220" t="s">
        <v>189</v>
      </c>
      <c r="B41" s="221" t="s">
        <v>115</v>
      </c>
      <c r="C41" s="222">
        <v>41903.67</v>
      </c>
      <c r="D41" s="222">
        <v>25789.34</v>
      </c>
      <c r="E41" s="222">
        <f t="shared" si="4"/>
        <v>61.5443468316737</v>
      </c>
      <c r="F41" s="87"/>
      <c r="G41" s="7"/>
      <c r="H41" s="164"/>
      <c r="I41" s="164"/>
      <c r="J41" s="4"/>
    </row>
    <row r="42" spans="1:12" ht="38.25" customHeight="1">
      <c r="A42" s="220" t="s">
        <v>188</v>
      </c>
      <c r="B42" s="221" t="s">
        <v>117</v>
      </c>
      <c r="C42" s="222">
        <v>246476.32</v>
      </c>
      <c r="D42" s="222">
        <v>190483.23</v>
      </c>
      <c r="E42" s="222">
        <f t="shared" si="4"/>
        <v>77.282568159083198</v>
      </c>
      <c r="F42" s="87"/>
      <c r="G42" s="7"/>
      <c r="H42" s="164"/>
      <c r="I42" s="164"/>
      <c r="J42" s="4"/>
    </row>
    <row r="43" spans="1:12" ht="35.25" customHeight="1">
      <c r="A43" s="220" t="s">
        <v>187</v>
      </c>
      <c r="B43" s="221" t="s">
        <v>119</v>
      </c>
      <c r="C43" s="222">
        <v>1912536.39</v>
      </c>
      <c r="D43" s="222">
        <v>1365854.32</v>
      </c>
      <c r="E43" s="222">
        <f t="shared" si="4"/>
        <v>71.415860484620637</v>
      </c>
      <c r="F43" s="87"/>
      <c r="G43" s="7"/>
      <c r="H43" s="164"/>
      <c r="I43" s="164"/>
      <c r="J43" s="35"/>
    </row>
    <row r="44" spans="1:12" ht="31.5">
      <c r="A44" s="220" t="s">
        <v>192</v>
      </c>
      <c r="B44" s="221" t="s">
        <v>121</v>
      </c>
      <c r="C44" s="222">
        <v>93800.84</v>
      </c>
      <c r="D44" s="222">
        <v>35258.01</v>
      </c>
      <c r="E44" s="222">
        <f t="shared" si="4"/>
        <v>37.588160191315993</v>
      </c>
      <c r="F44" s="87"/>
      <c r="G44" s="7"/>
      <c r="H44" s="164"/>
      <c r="I44" s="164"/>
      <c r="J44" s="4"/>
    </row>
    <row r="45" spans="1:12">
      <c r="A45" s="191" t="s">
        <v>158</v>
      </c>
      <c r="B45" s="218"/>
      <c r="C45" s="155">
        <f>C46+C56+C60+C65+C70+C72+C78+C81+C85+C90+C93</f>
        <v>3751444.23</v>
      </c>
      <c r="D45" s="155">
        <f>D46+D56+D60+D65+D70+D72+D78+D81+D85+D90+D93</f>
        <v>2573557.3800000004</v>
      </c>
      <c r="E45" s="224">
        <f>D45/C45*100</f>
        <v>68.601776335083628</v>
      </c>
      <c r="F45" s="87"/>
      <c r="G45" s="7"/>
      <c r="H45" s="164"/>
      <c r="I45" s="164"/>
      <c r="J45" s="4"/>
    </row>
    <row r="46" spans="1:12" s="11" customFormat="1">
      <c r="A46" s="156" t="s">
        <v>28</v>
      </c>
      <c r="B46" s="178" t="s">
        <v>29</v>
      </c>
      <c r="C46" s="155">
        <f>SUM(C47:C55)</f>
        <v>400275.15</v>
      </c>
      <c r="D46" s="155">
        <f>SUM(D47:D55)</f>
        <v>260974.2</v>
      </c>
      <c r="E46" s="155">
        <f>D46/C46*100</f>
        <v>65.198701443244715</v>
      </c>
      <c r="F46" s="87"/>
      <c r="G46" s="7"/>
      <c r="H46" s="167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182">
        <v>0</v>
      </c>
      <c r="E47" s="153">
        <v>0</v>
      </c>
      <c r="F47" s="87"/>
      <c r="G47" s="7"/>
      <c r="H47" s="167"/>
      <c r="I47" s="83"/>
      <c r="J47" s="17"/>
    </row>
    <row r="48" spans="1:12" s="11" customFormat="1" ht="33.75" customHeight="1">
      <c r="A48" s="157" t="s">
        <v>165</v>
      </c>
      <c r="B48" s="159" t="s">
        <v>31</v>
      </c>
      <c r="C48" s="145">
        <v>8341.2800000000007</v>
      </c>
      <c r="D48" s="145">
        <v>5191.45</v>
      </c>
      <c r="E48" s="153">
        <f>D48/C48*100</f>
        <v>62.238049795714801</v>
      </c>
      <c r="F48" s="87"/>
      <c r="G48" s="7"/>
      <c r="H48" s="167"/>
      <c r="I48" s="83"/>
      <c r="J48" s="17"/>
    </row>
    <row r="49" spans="1:12" s="11" customFormat="1" ht="47.25">
      <c r="A49" s="158" t="s">
        <v>180</v>
      </c>
      <c r="B49" s="159" t="s">
        <v>33</v>
      </c>
      <c r="C49" s="145">
        <v>573.6</v>
      </c>
      <c r="D49" s="145">
        <v>389.15</v>
      </c>
      <c r="E49" s="153">
        <f>D49/C49*100</f>
        <v>67.843444909344484</v>
      </c>
      <c r="F49" s="87"/>
      <c r="G49" s="7"/>
      <c r="H49" s="167"/>
      <c r="I49" s="45"/>
      <c r="J49" s="45"/>
      <c r="K49" s="215"/>
    </row>
    <row r="50" spans="1:12" ht="47.25">
      <c r="A50" s="157" t="s">
        <v>197</v>
      </c>
      <c r="B50" s="161" t="s">
        <v>35</v>
      </c>
      <c r="C50" s="153">
        <v>269356.81</v>
      </c>
      <c r="D50" s="153">
        <v>183848.39</v>
      </c>
      <c r="E50" s="153">
        <f>D50/C50*100</f>
        <v>68.254591372685184</v>
      </c>
      <c r="F50" s="87"/>
      <c r="G50" s="7"/>
      <c r="H50" s="167"/>
      <c r="I50" s="18"/>
      <c r="J50" s="18"/>
    </row>
    <row r="51" spans="1:12" hidden="1">
      <c r="A51" s="160" t="s">
        <v>144</v>
      </c>
      <c r="B51" s="179" t="s">
        <v>145</v>
      </c>
      <c r="C51" s="153"/>
      <c r="D51" s="153"/>
      <c r="E51" s="153">
        <v>0</v>
      </c>
      <c r="F51" s="87"/>
      <c r="G51" s="7"/>
      <c r="H51" s="167"/>
    </row>
    <row r="52" spans="1:12" ht="53.25" customHeight="1">
      <c r="A52" s="157" t="s">
        <v>181</v>
      </c>
      <c r="B52" s="161" t="s">
        <v>37</v>
      </c>
      <c r="C52" s="153">
        <v>46732.51</v>
      </c>
      <c r="D52" s="153">
        <v>34355.449999999997</v>
      </c>
      <c r="E52" s="153">
        <f>D52/C52*100</f>
        <v>73.515096877954974</v>
      </c>
      <c r="F52" s="87"/>
      <c r="G52" s="7"/>
      <c r="H52" s="167"/>
      <c r="I52" s="19"/>
      <c r="J52" s="19"/>
      <c r="K52" s="12"/>
    </row>
    <row r="53" spans="1:12" hidden="1">
      <c r="A53" s="226" t="s">
        <v>38</v>
      </c>
      <c r="B53" s="161" t="s">
        <v>39</v>
      </c>
      <c r="C53" s="153"/>
      <c r="D53" s="225"/>
      <c r="E53" s="153" t="s">
        <v>154</v>
      </c>
      <c r="F53" s="87"/>
      <c r="G53" s="7"/>
      <c r="H53" s="167"/>
      <c r="I53" s="19"/>
      <c r="J53" s="19"/>
      <c r="K53" s="12"/>
    </row>
    <row r="54" spans="1:12">
      <c r="A54" s="157" t="s">
        <v>198</v>
      </c>
      <c r="B54" s="161" t="s">
        <v>41</v>
      </c>
      <c r="C54" s="153">
        <v>1000</v>
      </c>
      <c r="D54" s="153">
        <v>0</v>
      </c>
      <c r="E54" s="153" t="s">
        <v>154</v>
      </c>
      <c r="F54" s="87"/>
      <c r="G54" s="7"/>
      <c r="H54" s="167"/>
      <c r="I54" s="19"/>
      <c r="J54" s="19"/>
      <c r="K54" s="12"/>
    </row>
    <row r="55" spans="1:12">
      <c r="A55" s="157" t="s">
        <v>42</v>
      </c>
      <c r="B55" s="161" t="s">
        <v>43</v>
      </c>
      <c r="C55" s="153">
        <v>74270.95</v>
      </c>
      <c r="D55" s="153">
        <v>37189.760000000002</v>
      </c>
      <c r="E55" s="153">
        <f t="shared" ref="E55:E88" si="5">D55/C55*100</f>
        <v>50.07309048827301</v>
      </c>
      <c r="F55" s="87"/>
      <c r="G55" s="7"/>
      <c r="H55" s="167"/>
      <c r="I55" s="19"/>
      <c r="J55" s="19"/>
      <c r="K55" s="12"/>
    </row>
    <row r="56" spans="1:12" ht="31.5">
      <c r="A56" s="156" t="s">
        <v>44</v>
      </c>
      <c r="B56" s="178" t="s">
        <v>45</v>
      </c>
      <c r="C56" s="155">
        <f>SUM(C57:C58)+C59</f>
        <v>88604.459999999992</v>
      </c>
      <c r="D56" s="155">
        <f>SUM(D57:D58)+D59</f>
        <v>17784.2</v>
      </c>
      <c r="E56" s="141">
        <f t="shared" si="5"/>
        <v>20.071450127905528</v>
      </c>
      <c r="F56" s="87"/>
      <c r="G56" s="7"/>
      <c r="H56" s="167"/>
      <c r="I56" s="19"/>
      <c r="J56" s="19"/>
      <c r="K56" s="12"/>
      <c r="L56" s="18"/>
    </row>
    <row r="57" spans="1:12" ht="21" customHeight="1">
      <c r="A57" s="157" t="s">
        <v>182</v>
      </c>
      <c r="B57" s="161" t="s">
        <v>47</v>
      </c>
      <c r="C57" s="153">
        <v>4925.28</v>
      </c>
      <c r="D57" s="153">
        <v>923.1</v>
      </c>
      <c r="E57" s="153">
        <f t="shared" si="5"/>
        <v>18.74208166845337</v>
      </c>
      <c r="F57" s="87"/>
      <c r="I57" s="7"/>
      <c r="J57" s="7"/>
    </row>
    <row r="58" spans="1:12" s="168" customFormat="1" ht="47.25">
      <c r="A58" s="157" t="s">
        <v>183</v>
      </c>
      <c r="B58" s="161" t="s">
        <v>49</v>
      </c>
      <c r="C58" s="153">
        <v>78739.179999999993</v>
      </c>
      <c r="D58" s="153">
        <v>13716.38</v>
      </c>
      <c r="E58" s="153">
        <f t="shared" si="5"/>
        <v>17.42001885211403</v>
      </c>
      <c r="F58" s="87"/>
      <c r="H58" s="169"/>
      <c r="I58" s="170"/>
      <c r="J58" s="171"/>
    </row>
    <row r="59" spans="1:12" s="168" customFormat="1" ht="31.5">
      <c r="A59" s="162" t="s">
        <v>199</v>
      </c>
      <c r="B59" s="161" t="s">
        <v>51</v>
      </c>
      <c r="C59" s="153">
        <v>4940</v>
      </c>
      <c r="D59" s="153">
        <v>3144.72</v>
      </c>
      <c r="E59" s="153">
        <f t="shared" si="5"/>
        <v>63.658299595141699</v>
      </c>
      <c r="F59" s="87"/>
      <c r="H59" s="169"/>
      <c r="I59" s="170"/>
      <c r="J59" s="171"/>
    </row>
    <row r="60" spans="1:12">
      <c r="A60" s="163" t="s">
        <v>52</v>
      </c>
      <c r="B60" s="178" t="s">
        <v>53</v>
      </c>
      <c r="C60" s="155">
        <f>SUM(C61:C64)</f>
        <v>138804.44</v>
      </c>
      <c r="D60" s="155">
        <f>SUM(D61:D64)</f>
        <v>92850.659999999989</v>
      </c>
      <c r="E60" s="155">
        <f t="shared" si="5"/>
        <v>66.893148374792617</v>
      </c>
      <c r="F60" s="87"/>
    </row>
    <row r="61" spans="1:12">
      <c r="A61" s="160" t="s">
        <v>54</v>
      </c>
      <c r="B61" s="161" t="s">
        <v>55</v>
      </c>
      <c r="C61" s="153">
        <v>3197.14</v>
      </c>
      <c r="D61" s="153">
        <v>3197.14</v>
      </c>
      <c r="E61" s="153">
        <f t="shared" si="5"/>
        <v>100</v>
      </c>
      <c r="F61" s="87"/>
      <c r="I61" s="12"/>
    </row>
    <row r="62" spans="1:12">
      <c r="A62" s="160" t="s">
        <v>56</v>
      </c>
      <c r="B62" s="161" t="s">
        <v>57</v>
      </c>
      <c r="C62" s="153">
        <v>89408.47</v>
      </c>
      <c r="D62" s="153">
        <v>61355.07</v>
      </c>
      <c r="E62" s="153">
        <f t="shared" si="5"/>
        <v>68.623330653124924</v>
      </c>
      <c r="F62" s="87"/>
      <c r="H62" s="6"/>
      <c r="I62" s="7"/>
    </row>
    <row r="63" spans="1:12">
      <c r="A63" s="160" t="s">
        <v>58</v>
      </c>
      <c r="B63" s="161" t="s">
        <v>59</v>
      </c>
      <c r="C63" s="153">
        <v>18776.87</v>
      </c>
      <c r="D63" s="153">
        <v>9198.75</v>
      </c>
      <c r="E63" s="153">
        <f t="shared" si="5"/>
        <v>48.989794358697694</v>
      </c>
      <c r="F63" s="87"/>
    </row>
    <row r="64" spans="1:12">
      <c r="A64" s="160" t="s">
        <v>60</v>
      </c>
      <c r="B64" s="161" t="s">
        <v>61</v>
      </c>
      <c r="C64" s="153">
        <v>27421.96</v>
      </c>
      <c r="D64" s="153">
        <v>19099.7</v>
      </c>
      <c r="E64" s="153">
        <f t="shared" si="5"/>
        <v>69.651111736724886</v>
      </c>
      <c r="F64" s="87"/>
    </row>
    <row r="65" spans="1:18">
      <c r="A65" s="156" t="s">
        <v>62</v>
      </c>
      <c r="B65" s="178" t="s">
        <v>63</v>
      </c>
      <c r="C65" s="155">
        <f>C66+C67+C68+C69</f>
        <v>539317.09</v>
      </c>
      <c r="D65" s="155">
        <f>D66+D67+D68+D69</f>
        <v>354166.66000000003</v>
      </c>
      <c r="E65" s="155">
        <f t="shared" si="5"/>
        <v>65.669467288715083</v>
      </c>
      <c r="F65" s="87"/>
    </row>
    <row r="66" spans="1:18">
      <c r="A66" s="157" t="s">
        <v>64</v>
      </c>
      <c r="B66" s="161" t="s">
        <v>65</v>
      </c>
      <c r="C66" s="153">
        <v>23819.87</v>
      </c>
      <c r="D66" s="153">
        <v>12898.59</v>
      </c>
      <c r="E66" s="153">
        <f t="shared" si="5"/>
        <v>54.150547421123626</v>
      </c>
      <c r="F66" s="87"/>
    </row>
    <row r="67" spans="1:18">
      <c r="A67" s="157" t="s">
        <v>66</v>
      </c>
      <c r="B67" s="161" t="s">
        <v>67</v>
      </c>
      <c r="C67" s="153">
        <v>22796</v>
      </c>
      <c r="D67" s="153">
        <v>10965.42</v>
      </c>
      <c r="E67" s="153">
        <f t="shared" si="5"/>
        <v>48.102386383576068</v>
      </c>
      <c r="F67" s="87"/>
    </row>
    <row r="68" spans="1:18">
      <c r="A68" s="157" t="s">
        <v>68</v>
      </c>
      <c r="B68" s="161" t="s">
        <v>69</v>
      </c>
      <c r="C68" s="153">
        <v>429013.37</v>
      </c>
      <c r="D68" s="153">
        <v>286475.02</v>
      </c>
      <c r="E68" s="153">
        <f t="shared" si="5"/>
        <v>66.77531285330339</v>
      </c>
      <c r="F68" s="87"/>
    </row>
    <row r="69" spans="1:18" ht="31.5">
      <c r="A69" s="157" t="s">
        <v>70</v>
      </c>
      <c r="B69" s="161" t="s">
        <v>71</v>
      </c>
      <c r="C69" s="153">
        <v>63687.85</v>
      </c>
      <c r="D69" s="153">
        <v>43827.63</v>
      </c>
      <c r="E69" s="153">
        <f t="shared" si="5"/>
        <v>68.816312687584841</v>
      </c>
      <c r="F69" s="87"/>
    </row>
    <row r="70" spans="1:18" hidden="1">
      <c r="A70" s="228" t="s">
        <v>137</v>
      </c>
      <c r="B70" s="192" t="s">
        <v>139</v>
      </c>
      <c r="C70" s="141">
        <f>C71</f>
        <v>0</v>
      </c>
      <c r="D70" s="141">
        <f>D71</f>
        <v>0</v>
      </c>
      <c r="E70" s="155" t="e">
        <f t="shared" si="5"/>
        <v>#DIV/0!</v>
      </c>
      <c r="F70" s="87"/>
    </row>
    <row r="71" spans="1:18" hidden="1">
      <c r="A71" s="226" t="s">
        <v>138</v>
      </c>
      <c r="B71" s="161" t="s">
        <v>140</v>
      </c>
      <c r="C71" s="153">
        <v>0</v>
      </c>
      <c r="D71" s="153">
        <v>0</v>
      </c>
      <c r="E71" s="153" t="e">
        <f t="shared" si="5"/>
        <v>#DIV/0!</v>
      </c>
      <c r="F71" s="87"/>
    </row>
    <row r="72" spans="1:18">
      <c r="A72" s="163" t="s">
        <v>72</v>
      </c>
      <c r="B72" s="178" t="s">
        <v>73</v>
      </c>
      <c r="C72" s="155">
        <f>C73+C74+C76+C77+C75</f>
        <v>1976096.1100000003</v>
      </c>
      <c r="D72" s="155">
        <f>D73+D74+D76+D77+D75</f>
        <v>1413083.31</v>
      </c>
      <c r="E72" s="155">
        <f t="shared" si="5"/>
        <v>71.508835164905008</v>
      </c>
      <c r="F72" s="87"/>
    </row>
    <row r="73" spans="1:18">
      <c r="A73" s="157" t="s">
        <v>74</v>
      </c>
      <c r="B73" s="161" t="s">
        <v>75</v>
      </c>
      <c r="C73" s="153">
        <v>655788.31000000006</v>
      </c>
      <c r="D73" s="153">
        <v>462378.58</v>
      </c>
      <c r="E73" s="153">
        <f t="shared" si="5"/>
        <v>70.507292208365229</v>
      </c>
      <c r="F73" s="87"/>
    </row>
    <row r="74" spans="1:18">
      <c r="A74" s="157" t="s">
        <v>76</v>
      </c>
      <c r="B74" s="161" t="s">
        <v>77</v>
      </c>
      <c r="C74" s="153">
        <v>1053125.75</v>
      </c>
      <c r="D74" s="153">
        <v>757020.22</v>
      </c>
      <c r="E74" s="153">
        <f t="shared" si="5"/>
        <v>71.883174445217008</v>
      </c>
      <c r="F74" s="87"/>
    </row>
    <row r="75" spans="1:18">
      <c r="A75" s="157" t="s">
        <v>152</v>
      </c>
      <c r="B75" s="161" t="s">
        <v>151</v>
      </c>
      <c r="C75" s="153">
        <v>145851.63</v>
      </c>
      <c r="D75" s="153">
        <v>107877.51</v>
      </c>
      <c r="E75" s="153">
        <f t="shared" si="5"/>
        <v>73.963869995830692</v>
      </c>
      <c r="F75" s="87"/>
    </row>
    <row r="76" spans="1:18">
      <c r="A76" s="157" t="s">
        <v>200</v>
      </c>
      <c r="B76" s="161" t="s">
        <v>79</v>
      </c>
      <c r="C76" s="153">
        <v>12199.12</v>
      </c>
      <c r="D76" s="153">
        <v>9167.7099999999991</v>
      </c>
      <c r="E76" s="153">
        <f t="shared" si="5"/>
        <v>75.15058463233413</v>
      </c>
      <c r="F76" s="87"/>
    </row>
    <row r="77" spans="1:18" s="2" customFormat="1">
      <c r="A77" s="157" t="s">
        <v>80</v>
      </c>
      <c r="B77" s="161" t="s">
        <v>81</v>
      </c>
      <c r="C77" s="153">
        <v>109131.3</v>
      </c>
      <c r="D77" s="153">
        <v>76639.289999999994</v>
      </c>
      <c r="E77" s="153">
        <f t="shared" si="5"/>
        <v>70.226681071333331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6" t="s">
        <v>82</v>
      </c>
      <c r="B78" s="178" t="s">
        <v>83</v>
      </c>
      <c r="C78" s="155">
        <f>SUM(C79:C80)</f>
        <v>274835.49</v>
      </c>
      <c r="D78" s="155">
        <f>SUM(D79:D80)</f>
        <v>200393.40999999997</v>
      </c>
      <c r="E78" s="155">
        <f t="shared" si="5"/>
        <v>72.913949359305803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84</v>
      </c>
      <c r="B79" s="161" t="s">
        <v>85</v>
      </c>
      <c r="C79" s="153">
        <v>198845.11</v>
      </c>
      <c r="D79" s="153">
        <v>145226.29999999999</v>
      </c>
      <c r="E79" s="153">
        <f t="shared" si="5"/>
        <v>73.034886299190362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18" customHeight="1">
      <c r="A80" s="157" t="s">
        <v>86</v>
      </c>
      <c r="B80" s="161" t="s">
        <v>87</v>
      </c>
      <c r="C80" s="153">
        <v>75990.38</v>
      </c>
      <c r="D80" s="153">
        <v>55167.11</v>
      </c>
      <c r="E80" s="153">
        <f t="shared" si="5"/>
        <v>72.597491945691019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6" t="s">
        <v>88</v>
      </c>
      <c r="B81" s="178" t="s">
        <v>89</v>
      </c>
      <c r="C81" s="155">
        <f>SUM(C82:C84)</f>
        <v>43804.770000000004</v>
      </c>
      <c r="D81" s="155">
        <f>SUM(D82:D84)</f>
        <v>35559.130000000005</v>
      </c>
      <c r="E81" s="155">
        <f t="shared" si="5"/>
        <v>81.176387868261841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90</v>
      </c>
      <c r="B82" s="161" t="s">
        <v>91</v>
      </c>
      <c r="C82" s="153">
        <v>11547.8</v>
      </c>
      <c r="D82" s="153">
        <v>8435.98</v>
      </c>
      <c r="E82" s="153">
        <f t="shared" si="5"/>
        <v>73.052702679298221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92</v>
      </c>
      <c r="B83" s="161" t="s">
        <v>93</v>
      </c>
      <c r="C83" s="153">
        <v>10342.35</v>
      </c>
      <c r="D83" s="153">
        <v>7135.56</v>
      </c>
      <c r="E83" s="153">
        <f t="shared" si="5"/>
        <v>68.993603968150381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94</v>
      </c>
      <c r="B84" s="161" t="s">
        <v>95</v>
      </c>
      <c r="C84" s="153">
        <v>21914.62</v>
      </c>
      <c r="D84" s="153">
        <v>19987.59</v>
      </c>
      <c r="E84" s="153">
        <f t="shared" si="5"/>
        <v>91.206646521819692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6" t="s">
        <v>96</v>
      </c>
      <c r="B85" s="178" t="s">
        <v>97</v>
      </c>
      <c r="C85" s="155">
        <f>C86+C88+C89</f>
        <v>246476.32</v>
      </c>
      <c r="D85" s="155">
        <f>D86+D88+D89</f>
        <v>190483.22999999998</v>
      </c>
      <c r="E85" s="155">
        <f t="shared" si="5"/>
        <v>77.282568159083183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62" t="s">
        <v>98</v>
      </c>
      <c r="B86" s="161" t="s">
        <v>99</v>
      </c>
      <c r="C86" s="153">
        <v>16895.54</v>
      </c>
      <c r="D86" s="153">
        <v>12171.59</v>
      </c>
      <c r="E86" s="153">
        <f t="shared" si="5"/>
        <v>72.040254410335507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idden="1">
      <c r="A87" s="162" t="s">
        <v>143</v>
      </c>
      <c r="B87" s="179" t="s">
        <v>142</v>
      </c>
      <c r="C87" s="153"/>
      <c r="D87" s="153"/>
      <c r="E87" s="153" t="e">
        <f t="shared" si="5"/>
        <v>#DIV/0!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>
      <c r="A88" s="162" t="s">
        <v>201</v>
      </c>
      <c r="B88" s="179" t="s">
        <v>196</v>
      </c>
      <c r="C88" s="153">
        <v>213533.68</v>
      </c>
      <c r="D88" s="153">
        <v>167013.09</v>
      </c>
      <c r="E88" s="153">
        <f t="shared" si="5"/>
        <v>78.213933277410845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18" customHeight="1">
      <c r="A89" s="162" t="s">
        <v>100</v>
      </c>
      <c r="B89" s="161" t="s">
        <v>101</v>
      </c>
      <c r="C89" s="153">
        <v>16047.1</v>
      </c>
      <c r="D89" s="153">
        <v>11298.55</v>
      </c>
      <c r="E89" s="153">
        <f t="shared" ref="E89:E94" si="6">D89/C89*100</f>
        <v>70.408671971882768</v>
      </c>
      <c r="F89" s="87"/>
      <c r="G89" s="3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183" customFormat="1">
      <c r="A90" s="150" t="s">
        <v>160</v>
      </c>
      <c r="B90" s="178" t="s">
        <v>161</v>
      </c>
      <c r="C90" s="155">
        <f>C91+C92</f>
        <v>6519.4</v>
      </c>
      <c r="D90" s="155">
        <f>D91+D92</f>
        <v>4735.21</v>
      </c>
      <c r="E90" s="155">
        <f t="shared" si="6"/>
        <v>72.632604227382885</v>
      </c>
      <c r="F90" s="87"/>
      <c r="G90" s="11"/>
      <c r="H90" s="33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s="2" customFormat="1">
      <c r="A91" s="162" t="s">
        <v>163</v>
      </c>
      <c r="B91" s="161" t="s">
        <v>162</v>
      </c>
      <c r="C91" s="153">
        <v>6519.4</v>
      </c>
      <c r="D91" s="153">
        <v>4735.21</v>
      </c>
      <c r="E91" s="153">
        <f t="shared" si="6"/>
        <v>72.632604227382885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idden="1">
      <c r="A92" s="227" t="s">
        <v>163</v>
      </c>
      <c r="B92" s="161" t="s">
        <v>162</v>
      </c>
      <c r="C92" s="153">
        <v>0</v>
      </c>
      <c r="D92" s="153">
        <v>0</v>
      </c>
      <c r="E92" s="153" t="e">
        <f t="shared" si="6"/>
        <v>#DIV/0!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56" t="s">
        <v>184</v>
      </c>
      <c r="B93" s="178" t="s">
        <v>103</v>
      </c>
      <c r="C93" s="155">
        <f>C94</f>
        <v>36711</v>
      </c>
      <c r="D93" s="155">
        <f>D94</f>
        <v>3527.37</v>
      </c>
      <c r="E93" s="155">
        <f t="shared" si="6"/>
        <v>9.6084824711939198</v>
      </c>
      <c r="F93" s="87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62" t="s">
        <v>185</v>
      </c>
      <c r="B94" s="161" t="s">
        <v>105</v>
      </c>
      <c r="C94" s="153">
        <v>36711</v>
      </c>
      <c r="D94" s="153">
        <v>3527.37</v>
      </c>
      <c r="E94" s="153">
        <f t="shared" si="6"/>
        <v>9.6084824711939198</v>
      </c>
      <c r="F94" s="87"/>
      <c r="G94" s="186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229" t="s">
        <v>122</v>
      </c>
      <c r="B95" s="231" t="s">
        <v>123</v>
      </c>
      <c r="C95" s="232">
        <f>C96+C99+C104</f>
        <v>140000</v>
      </c>
      <c r="D95" s="232">
        <f>D96+D99+D103+D104</f>
        <v>-149232.01</v>
      </c>
      <c r="E95" s="232" t="s">
        <v>124</v>
      </c>
      <c r="F95" s="87"/>
      <c r="G95" s="216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229" t="s">
        <v>125</v>
      </c>
      <c r="B96" s="231" t="s">
        <v>126</v>
      </c>
      <c r="C96" s="232">
        <f>C97-(-C98)+C103</f>
        <v>252325.40000000002</v>
      </c>
      <c r="D96" s="232">
        <f>D97-(-D98)</f>
        <v>-258755</v>
      </c>
      <c r="E96" s="232" t="s">
        <v>124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230" t="s">
        <v>175</v>
      </c>
      <c r="B97" s="233" t="s">
        <v>126</v>
      </c>
      <c r="C97" s="234">
        <v>604842.4</v>
      </c>
      <c r="D97" s="234">
        <v>0</v>
      </c>
      <c r="E97" s="153" t="s">
        <v>154</v>
      </c>
      <c r="F97" s="87"/>
      <c r="G97" s="3"/>
      <c r="H97" s="22"/>
      <c r="I97" s="19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230" t="s">
        <v>176</v>
      </c>
      <c r="B98" s="233" t="s">
        <v>126</v>
      </c>
      <c r="C98" s="234">
        <v>-352517</v>
      </c>
      <c r="D98" s="234">
        <v>-258755</v>
      </c>
      <c r="E98" s="153">
        <f>D98/C98*100</f>
        <v>73.402133797802662</v>
      </c>
      <c r="F98" s="87"/>
      <c r="G98" s="3"/>
      <c r="H98" s="35"/>
      <c r="I98" s="18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229" t="s">
        <v>177</v>
      </c>
      <c r="B99" s="231" t="s">
        <v>130</v>
      </c>
      <c r="C99" s="232">
        <f>C100+C101</f>
        <v>-112325.40000000002</v>
      </c>
      <c r="D99" s="232">
        <f>D100+D101</f>
        <v>237200</v>
      </c>
      <c r="E99" s="232" t="s">
        <v>124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230" t="s">
        <v>178</v>
      </c>
      <c r="B100" s="233" t="s">
        <v>130</v>
      </c>
      <c r="C100" s="234">
        <v>260000</v>
      </c>
      <c r="D100" s="234">
        <v>260000</v>
      </c>
      <c r="E100" s="153">
        <f>D100/C100*100</f>
        <v>100</v>
      </c>
      <c r="F100" s="87"/>
      <c r="G100" s="3"/>
      <c r="H100" s="35"/>
      <c r="I100" s="35"/>
      <c r="J100" s="7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47.25">
      <c r="A101" s="230" t="s">
        <v>179</v>
      </c>
      <c r="B101" s="233" t="s">
        <v>130</v>
      </c>
      <c r="C101" s="234">
        <v>-372325.4</v>
      </c>
      <c r="D101" s="234">
        <v>-22800</v>
      </c>
      <c r="E101" s="153">
        <f>D101/C101*100</f>
        <v>6.1236756879869052</v>
      </c>
      <c r="F101" s="87"/>
      <c r="G101" s="186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 hidden="1">
      <c r="A102" s="229" t="s">
        <v>133</v>
      </c>
      <c r="B102" s="231" t="s">
        <v>134</v>
      </c>
      <c r="C102" s="232"/>
      <c r="D102" s="232"/>
      <c r="E102" s="232" t="s">
        <v>124</v>
      </c>
      <c r="F102" s="87"/>
      <c r="G102" s="185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229" t="s">
        <v>133</v>
      </c>
      <c r="B103" s="231" t="s">
        <v>134</v>
      </c>
      <c r="C103" s="232">
        <v>0</v>
      </c>
      <c r="D103" s="232">
        <v>-38591.300000000003</v>
      </c>
      <c r="E103" s="232" t="s">
        <v>124</v>
      </c>
      <c r="F103" s="87"/>
      <c r="G103" s="216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31.5">
      <c r="A104" s="229" t="s">
        <v>135</v>
      </c>
      <c r="B104" s="231" t="s">
        <v>136</v>
      </c>
      <c r="C104" s="232">
        <v>0</v>
      </c>
      <c r="D104" s="232">
        <v>-89085.71</v>
      </c>
      <c r="E104" s="232" t="s">
        <v>124</v>
      </c>
      <c r="F104" s="87"/>
      <c r="G104" s="216"/>
      <c r="H104" s="35"/>
      <c r="I104" s="35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91"/>
      <c r="D295" s="91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91"/>
      <c r="D296" s="91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91"/>
      <c r="D297" s="91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91"/>
      <c r="D298" s="91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56" fitToHeight="2" orientation="portrait" blackAndWhite="1" r:id="rId4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04" customWidth="1"/>
  </cols>
  <sheetData>
    <row r="1" spans="1:5">
      <c r="A1" s="194" t="s">
        <v>174</v>
      </c>
      <c r="B1" s="193"/>
      <c r="C1" s="193"/>
      <c r="D1" s="193"/>
      <c r="E1" s="195"/>
    </row>
    <row r="2" spans="1:5" ht="12.75">
      <c r="A2"/>
      <c r="B2"/>
      <c r="C2"/>
      <c r="D2"/>
      <c r="E2" s="196"/>
    </row>
    <row r="3" spans="1:5">
      <c r="B3" s="188"/>
      <c r="C3" s="176"/>
      <c r="D3" s="176"/>
      <c r="E3" s="197"/>
    </row>
    <row r="4" spans="1:5">
      <c r="A4" s="135"/>
      <c r="B4" s="136"/>
      <c r="C4" s="137"/>
      <c r="D4" s="137"/>
      <c r="E4" s="198" t="s">
        <v>0</v>
      </c>
    </row>
    <row r="5" spans="1:5" ht="47.25">
      <c r="A5" s="190" t="s">
        <v>1</v>
      </c>
      <c r="B5" s="190" t="s">
        <v>2</v>
      </c>
      <c r="C5" s="189" t="s">
        <v>172</v>
      </c>
      <c r="D5" s="189" t="s">
        <v>173</v>
      </c>
      <c r="E5" s="199" t="s">
        <v>169</v>
      </c>
    </row>
    <row r="6" spans="1:5" ht="12.75">
      <c r="A6"/>
      <c r="B6"/>
      <c r="C6"/>
      <c r="D6"/>
      <c r="E6" s="196"/>
    </row>
    <row r="7" spans="1:5">
      <c r="A7" s="138">
        <v>1</v>
      </c>
      <c r="B7" s="139">
        <v>2</v>
      </c>
      <c r="C7" s="138">
        <v>3</v>
      </c>
      <c r="D7" s="138">
        <v>4</v>
      </c>
      <c r="E7" s="200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2722789.3999999994</v>
      </c>
      <c r="E8" s="201">
        <f>D8-C8</f>
        <v>-301652.00000000047</v>
      </c>
    </row>
    <row r="9" spans="1:5">
      <c r="A9" s="175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1299696.3299999998</v>
      </c>
      <c r="E9" s="201">
        <f t="shared" ref="E9:E72" si="0">D9-C9</f>
        <v>-78127.470000000205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760247.99</v>
      </c>
      <c r="E10" s="202">
        <f t="shared" si="0"/>
        <v>29522.489999999991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1428.16</v>
      </c>
      <c r="E11" s="202">
        <f t="shared" si="0"/>
        <v>-378.93999999999983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234215.55</v>
      </c>
      <c r="E12" s="202">
        <f t="shared" si="0"/>
        <v>29473.25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16878.830000000002</v>
      </c>
      <c r="E13" s="202">
        <f t="shared" si="0"/>
        <v>-22503.769999999997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7807.37</v>
      </c>
      <c r="E14" s="202">
        <f t="shared" si="0"/>
        <v>-1330.5299999999997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0</v>
      </c>
      <c r="E15" s="202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115527.92</v>
      </c>
      <c r="E16" s="202">
        <f t="shared" si="0"/>
        <v>-168195.08000000002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3813.64</v>
      </c>
      <c r="E17" s="202">
        <f t="shared" si="0"/>
        <v>330.03999999999996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1087.01</v>
      </c>
      <c r="E18" s="202">
        <f t="shared" si="0"/>
        <v>-1698.09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47993.24</v>
      </c>
      <c r="E19" s="202">
        <f t="shared" si="0"/>
        <v>4475.8399999999965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110238.33</v>
      </c>
      <c r="E20" s="202">
        <f t="shared" si="0"/>
        <v>54411.33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458.29</v>
      </c>
      <c r="E21" s="202">
        <f t="shared" si="0"/>
        <v>-2233.81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02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1423093.0699999998</v>
      </c>
      <c r="E23" s="201">
        <f t="shared" si="0"/>
        <v>-223524.53000000003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1422017.71</v>
      </c>
      <c r="E24" s="201">
        <f t="shared" si="0"/>
        <v>-227103.79000000004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30310.62</v>
      </c>
      <c r="E25" s="202">
        <f t="shared" si="0"/>
        <v>-11258.280000000002</v>
      </c>
    </row>
    <row r="26" spans="1:5">
      <c r="A26" s="151" t="s">
        <v>168</v>
      </c>
      <c r="B26" s="152">
        <v>2021000</v>
      </c>
      <c r="C26" s="145">
        <v>0</v>
      </c>
      <c r="D26" s="145">
        <f>'с развёрнутыми доходами'!D26</f>
        <v>9824.4</v>
      </c>
      <c r="E26" s="202">
        <f t="shared" si="0"/>
        <v>9824.4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доходами'!D27</f>
        <v>315533.27</v>
      </c>
      <c r="E27" s="202">
        <f t="shared" si="0"/>
        <v>-39183.52999999997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доходами'!D28</f>
        <v>992386.32</v>
      </c>
      <c r="E28" s="202">
        <f t="shared" si="0"/>
        <v>-246349.4800000001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доходами'!D29</f>
        <v>83787.5</v>
      </c>
      <c r="E29" s="202">
        <f t="shared" si="0"/>
        <v>69687.5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доходами'!D30</f>
        <v>1261.1500000000001</v>
      </c>
      <c r="E30" s="202">
        <f t="shared" si="0"/>
        <v>233.75</v>
      </c>
    </row>
    <row r="31" spans="1:5" ht="110.25">
      <c r="A31" s="154" t="s">
        <v>167</v>
      </c>
      <c r="B31" s="144">
        <v>20804000</v>
      </c>
      <c r="C31" s="145">
        <v>0</v>
      </c>
      <c r="D31" s="145">
        <f>'с развёрнутыми доходами'!D31</f>
        <v>0</v>
      </c>
      <c r="E31" s="202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доходами'!D32</f>
        <v>4295.8100000000004</v>
      </c>
      <c r="E32" s="202">
        <f t="shared" si="0"/>
        <v>4219.51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доходами'!D33</f>
        <v>-4481.6000000000004</v>
      </c>
      <c r="E33" s="202">
        <f t="shared" si="0"/>
        <v>-874.00000000000045</v>
      </c>
    </row>
    <row r="34" spans="1:5">
      <c r="A34" s="156" t="s">
        <v>26</v>
      </c>
      <c r="B34" s="190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03">
        <f t="shared" si="0"/>
        <v>79185.099999999627</v>
      </c>
    </row>
    <row r="35" spans="1:5">
      <c r="A35" s="191" t="s">
        <v>27</v>
      </c>
      <c r="B35" s="190"/>
      <c r="C35" s="155">
        <f>C36+C46+C50+C55+C60+C62+C68+C71+C75+C79+C83</f>
        <v>2143220</v>
      </c>
      <c r="D35" s="155">
        <f>D36+D46+D50+D55+D60+D62+D68+D71+D75+D79+D83</f>
        <v>2222405.0999999996</v>
      </c>
      <c r="E35" s="203">
        <f t="shared" si="0"/>
        <v>79185.099999999627</v>
      </c>
    </row>
    <row r="36" spans="1:5">
      <c r="A36" s="156" t="s">
        <v>28</v>
      </c>
      <c r="B36" s="178" t="s">
        <v>29</v>
      </c>
      <c r="C36" s="155">
        <f>SUM(C37:C45)</f>
        <v>245467.90000000002</v>
      </c>
      <c r="D36" s="155">
        <f>SUM(D37:D45)</f>
        <v>212563.1</v>
      </c>
      <c r="E36" s="203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82">
        <v>0</v>
      </c>
      <c r="E37" s="202">
        <f t="shared" si="0"/>
        <v>0</v>
      </c>
    </row>
    <row r="38" spans="1:5" ht="31.5">
      <c r="A38" s="157" t="s">
        <v>165</v>
      </c>
      <c r="B38" s="159" t="s">
        <v>31</v>
      </c>
      <c r="C38" s="145">
        <v>3963.5</v>
      </c>
      <c r="D38" s="145">
        <v>4606.1000000000004</v>
      </c>
      <c r="E38" s="202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02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00">
        <f t="shared" si="0"/>
        <v>2998.1999999999825</v>
      </c>
    </row>
    <row r="41" spans="1:5">
      <c r="A41" s="160" t="s">
        <v>144</v>
      </c>
      <c r="B41" s="179" t="s">
        <v>145</v>
      </c>
      <c r="C41" s="153"/>
      <c r="D41" s="153"/>
      <c r="E41" s="200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00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00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00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00">
        <f t="shared" si="0"/>
        <v>-41333.600000000006</v>
      </c>
    </row>
    <row r="46" spans="1:5" ht="31.5">
      <c r="A46" s="156" t="s">
        <v>44</v>
      </c>
      <c r="B46" s="178" t="s">
        <v>45</v>
      </c>
      <c r="C46" s="155">
        <f>SUM(C47:C48)+C49</f>
        <v>2687.8</v>
      </c>
      <c r="D46" s="155">
        <f>SUM(D47:D48)+D49</f>
        <v>3077.8999999999996</v>
      </c>
      <c r="E46" s="203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00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00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00">
        <f t="shared" si="0"/>
        <v>511.29999999999995</v>
      </c>
    </row>
    <row r="50" spans="1:5">
      <c r="A50" s="163" t="s">
        <v>52</v>
      </c>
      <c r="B50" s="178" t="s">
        <v>53</v>
      </c>
      <c r="C50" s="155">
        <f>SUM(C51:C54)</f>
        <v>96791.200000000012</v>
      </c>
      <c r="D50" s="155">
        <f>SUM(D51:D54)</f>
        <v>57480.200000000004</v>
      </c>
      <c r="E50" s="203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00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00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00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00">
        <f t="shared" si="0"/>
        <v>-30727.7</v>
      </c>
    </row>
    <row r="55" spans="1:5">
      <c r="A55" s="156" t="s">
        <v>62</v>
      </c>
      <c r="B55" s="178" t="s">
        <v>63</v>
      </c>
      <c r="C55" s="155">
        <f>SUM(C56:C59)</f>
        <v>192014.80000000002</v>
      </c>
      <c r="D55" s="155">
        <f>SUM(D56:D59)</f>
        <v>346237.80000000005</v>
      </c>
      <c r="E55" s="203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00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00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00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00">
        <f t="shared" si="0"/>
        <v>3359.2000000000007</v>
      </c>
    </row>
    <row r="60" spans="1:5">
      <c r="A60" s="150" t="s">
        <v>137</v>
      </c>
      <c r="B60" s="192" t="s">
        <v>139</v>
      </c>
      <c r="C60" s="141">
        <f>C61</f>
        <v>0</v>
      </c>
      <c r="D60" s="141">
        <f>D61</f>
        <v>0</v>
      </c>
      <c r="E60" s="201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00">
        <f t="shared" si="0"/>
        <v>0</v>
      </c>
    </row>
    <row r="62" spans="1:5">
      <c r="A62" s="163" t="s">
        <v>72</v>
      </c>
      <c r="B62" s="178" t="s">
        <v>73</v>
      </c>
      <c r="C62" s="155">
        <f>C63+C64+C66+C67+C65</f>
        <v>1160943.7</v>
      </c>
      <c r="D62" s="155">
        <f>D63+D64+D66+D67+D65</f>
        <v>1198338.7</v>
      </c>
      <c r="E62" s="203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00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00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00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00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00">
        <f t="shared" si="0"/>
        <v>-935.19999999999709</v>
      </c>
    </row>
    <row r="68" spans="1:5">
      <c r="A68" s="156" t="s">
        <v>82</v>
      </c>
      <c r="B68" s="178" t="s">
        <v>83</v>
      </c>
      <c r="C68" s="155">
        <f>SUM(C69:C70)</f>
        <v>185679.5</v>
      </c>
      <c r="D68" s="155">
        <f>SUM(D69:D70)</f>
        <v>155456.79999999999</v>
      </c>
      <c r="E68" s="203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00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00">
        <f t="shared" si="0"/>
        <v>4114.2999999999956</v>
      </c>
    </row>
    <row r="71" spans="1:5">
      <c r="A71" s="156" t="s">
        <v>88</v>
      </c>
      <c r="B71" s="178" t="s">
        <v>89</v>
      </c>
      <c r="C71" s="155">
        <f>SUM(C72:C74)</f>
        <v>37905.800000000003</v>
      </c>
      <c r="D71" s="155">
        <f>SUM(D72:D74)</f>
        <v>38649</v>
      </c>
      <c r="E71" s="203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00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00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00">
        <f t="shared" si="1"/>
        <v>6138.4000000000015</v>
      </c>
    </row>
    <row r="75" spans="1:5">
      <c r="A75" s="156" t="s">
        <v>96</v>
      </c>
      <c r="B75" s="178" t="s">
        <v>97</v>
      </c>
      <c r="C75" s="155">
        <f>SUM(C76:C78)</f>
        <v>158664.80000000002</v>
      </c>
      <c r="D75" s="155">
        <f>SUM(D76:D78)</f>
        <v>173733.3</v>
      </c>
      <c r="E75" s="203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00">
        <f t="shared" si="1"/>
        <v>16744.299999999988</v>
      </c>
    </row>
    <row r="77" spans="1:5">
      <c r="A77" s="162" t="s">
        <v>143</v>
      </c>
      <c r="B77" s="179" t="s">
        <v>142</v>
      </c>
      <c r="C77" s="153"/>
      <c r="D77" s="153"/>
      <c r="E77" s="200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00">
        <f t="shared" si="1"/>
        <v>-1675.8000000000011</v>
      </c>
    </row>
    <row r="79" spans="1:5">
      <c r="A79" s="150" t="s">
        <v>160</v>
      </c>
      <c r="B79" s="178" t="s">
        <v>161</v>
      </c>
      <c r="C79" s="155">
        <f>C80+C81</f>
        <v>16397.7</v>
      </c>
      <c r="D79" s="155">
        <f>D80+D81</f>
        <v>5061.3</v>
      </c>
      <c r="E79" s="203">
        <f t="shared" si="1"/>
        <v>-11336.400000000001</v>
      </c>
    </row>
    <row r="80" spans="1:5">
      <c r="A80" s="162" t="s">
        <v>170</v>
      </c>
      <c r="B80" s="161" t="s">
        <v>171</v>
      </c>
      <c r="C80" s="153">
        <v>16397.7</v>
      </c>
      <c r="D80" s="155">
        <v>0</v>
      </c>
      <c r="E80" s="203"/>
    </row>
    <row r="81" spans="1:5">
      <c r="A81" s="162" t="s">
        <v>163</v>
      </c>
      <c r="B81" s="161" t="s">
        <v>162</v>
      </c>
      <c r="C81" s="153">
        <v>0</v>
      </c>
      <c r="D81" s="153">
        <v>5061.3</v>
      </c>
      <c r="E81" s="200">
        <f t="shared" si="1"/>
        <v>5061.3</v>
      </c>
    </row>
    <row r="82" spans="1:5">
      <c r="A82" s="162" t="s">
        <v>163</v>
      </c>
      <c r="B82" s="161" t="s">
        <v>162</v>
      </c>
      <c r="C82" s="153">
        <v>0</v>
      </c>
      <c r="D82" s="153">
        <v>0</v>
      </c>
      <c r="E82" s="200">
        <f t="shared" si="1"/>
        <v>0</v>
      </c>
    </row>
    <row r="83" spans="1:5" ht="31.5">
      <c r="A83" s="156" t="s">
        <v>102</v>
      </c>
      <c r="B83" s="178" t="s">
        <v>103</v>
      </c>
      <c r="C83" s="155">
        <f>C84</f>
        <v>46666.8</v>
      </c>
      <c r="D83" s="155">
        <f>D84</f>
        <v>31807</v>
      </c>
      <c r="E83" s="203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00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2024-10-08T08:10:01Z</cp:lastPrinted>
  <dcterms:created xsi:type="dcterms:W3CDTF">2014-02-03T08:40:31Z</dcterms:created>
  <dcterms:modified xsi:type="dcterms:W3CDTF">2024-10-14T08:48:47Z</dcterms:modified>
</cp:coreProperties>
</file>