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доходами'!$A$1:$E$73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доходами'!$A$1:$E$101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доходами'!$A$1:$E$73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доходами'!$30:$32,'с развёрнутыми доходами'!$52:$52</definedName>
    <definedName name="Z_6382D31E_57F9_431A_8857_6E05C5DDD46B_.wvu.PrintArea" localSheetId="0" hidden="1">'с развёрнутыми доходами'!$A$1:$E$73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доходами'!$52:$52</definedName>
    <definedName name="Z_68DC45B0_5DDE_44CE_B6FE_5C917556A2F2_.wvu.PrintArea" localSheetId="0" hidden="1">'с развёрнутыми доходами'!$A$1:$E$66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доходами'!$A$1:$E$101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доходами'!$99:$99</definedName>
    <definedName name="Z_81A19E5D_79FB_4B88_B6C5_8807F61EBDAB_.wvu.PrintArea" localSheetId="0" hidden="1">'с развёрнутыми доходами'!$A$1:$E$101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доходами'!$A$1:$E$101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доходами'!$99:$99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доходами'!$A$1:$E$66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доходами'!$52:$52</definedName>
    <definedName name="Z_AD882775_3712_4CB6_AC49_EEC018467B03_.wvu.PrintArea" localSheetId="0" hidden="1">'с развёрнутыми доходами'!$A$1:$E$101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доходами'!$47:$47,'с развёрнутыми доходами'!#REF!,'с развёрнутыми доходами'!#REF!,'с развёрнутыми доходами'!$68:$69,'с развёрнутыми доходами'!#REF!,'с развёрнутыми доходами'!$89:$89,'с развёрнутыми доходами'!$99:$99</definedName>
    <definedName name="Z_BED635A2_EB54_451F_9C46_B3D74CB2D886_.wvu.PrintArea" localSheetId="0" hidden="1">'с развёрнутыми доходами'!$A$1:$E$73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доходами'!$A$1:$E$73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доходами'!$52:$52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доходами'!$A$1:$E$101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доходами'!$47:$47,'с развёрнутыми доходами'!#REF!,'с развёрнутыми доходами'!#REF!,'с развёрнутыми доходами'!$68:$69,'с развёрнутыми доходами'!#REF!,'с развёрнутыми доходами'!$89:$89,'с развёрнутыми доходами'!$99:$99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доходами'!$A$1:$E$101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E94" i="1"/>
  <c r="C25" l="1"/>
  <c r="C26"/>
  <c r="E98"/>
  <c r="E97"/>
  <c r="D96"/>
  <c r="C96"/>
  <c r="E95"/>
  <c r="D93"/>
  <c r="C93"/>
  <c r="D92"/>
  <c r="C92"/>
  <c r="E91"/>
  <c r="D90"/>
  <c r="C90"/>
  <c r="E89"/>
  <c r="E88"/>
  <c r="D87"/>
  <c r="C87"/>
  <c r="E86"/>
  <c r="E85"/>
  <c r="E84"/>
  <c r="D83"/>
  <c r="C83"/>
  <c r="E82"/>
  <c r="E81"/>
  <c r="E80"/>
  <c r="D79"/>
  <c r="C79"/>
  <c r="E78"/>
  <c r="E77"/>
  <c r="D76"/>
  <c r="C76"/>
  <c r="E75"/>
  <c r="E74"/>
  <c r="E73"/>
  <c r="E72"/>
  <c r="E71"/>
  <c r="D70"/>
  <c r="C70"/>
  <c r="E69"/>
  <c r="D68"/>
  <c r="C68"/>
  <c r="E67"/>
  <c r="E66"/>
  <c r="E65"/>
  <c r="E64"/>
  <c r="D63"/>
  <c r="C63"/>
  <c r="E62"/>
  <c r="E61"/>
  <c r="E60"/>
  <c r="E59"/>
  <c r="D58"/>
  <c r="C58"/>
  <c r="E57"/>
  <c r="E56"/>
  <c r="E55"/>
  <c r="D54"/>
  <c r="C54"/>
  <c r="E53"/>
  <c r="E51"/>
  <c r="E50"/>
  <c r="E49"/>
  <c r="E48"/>
  <c r="D46"/>
  <c r="C46"/>
  <c r="D45"/>
  <c r="C45"/>
  <c r="E44"/>
  <c r="E43"/>
  <c r="E42"/>
  <c r="E41"/>
  <c r="E40"/>
  <c r="E39"/>
  <c r="E38"/>
  <c r="E37"/>
  <c r="E36"/>
  <c r="D35"/>
  <c r="C35"/>
  <c r="D34"/>
  <c r="C34"/>
  <c r="E35" l="1"/>
  <c r="E54"/>
  <c r="E58"/>
  <c r="E63"/>
  <c r="E68"/>
  <c r="E70"/>
  <c r="E76"/>
  <c r="E79"/>
  <c r="E83"/>
  <c r="E87"/>
  <c r="E90"/>
  <c r="E34"/>
  <c r="E45"/>
  <c r="E46"/>
  <c r="D26" l="1"/>
  <c r="E21" l="1"/>
  <c r="C24" l="1"/>
  <c r="C23" s="1"/>
  <c r="C9"/>
  <c r="C8" l="1"/>
  <c r="E26"/>
  <c r="E32"/>
  <c r="E33" l="1"/>
  <c r="E30"/>
  <c r="E14" l="1"/>
  <c r="E29" l="1"/>
  <c r="D9" l="1"/>
  <c r="D26" i="3" l="1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C24"/>
  <c r="C23" s="1"/>
  <c r="C9"/>
  <c r="D9" l="1"/>
  <c r="E9" s="1"/>
  <c r="D24"/>
  <c r="D23" s="1"/>
  <c r="E23" s="1"/>
  <c r="C8"/>
  <c r="E24" l="1"/>
  <c r="D8"/>
  <c r="E8" s="1"/>
  <c r="D24" i="1" l="1"/>
  <c r="D23" l="1"/>
  <c r="E28"/>
  <c r="E27"/>
  <c r="E25"/>
  <c r="E20"/>
  <c r="E19"/>
  <c r="E18"/>
  <c r="E17"/>
  <c r="E16"/>
  <c r="E13"/>
  <c r="E12"/>
  <c r="E11"/>
  <c r="E10"/>
  <c r="D8" l="1"/>
  <c r="E9"/>
  <c r="E24"/>
  <c r="E23" l="1"/>
  <c r="E8" l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<sst xmlns="http://schemas.openxmlformats.org/spreadsheetml/2006/main" count="478" uniqueCount="203">
  <si>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</si>
  <si>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</si>
  <si>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</si>
  <si>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</si>
  <si>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</si>
  <si>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</si>
  <si>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</si>
  <si>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</si>
  <si>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</si>
  <si>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</si>
  <si>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</si>
  <si>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</si>
  <si>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</si>
  <si>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</si>
  <si>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</si>
  <si>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</si>
  <si>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</si>
  <si>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</si>
  <si>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</si>
  <si>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</si>
  <si>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</si>
  <si>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</si>
  <si>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</si>
  <si>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</si>
  <si>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</si>
  <si>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</si>
  <si>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</si>
  <si>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</si>
  <si>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</si>
  <si>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</si>
  <si>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</si>
  <si>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</si>
  <si>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</si>
  <si>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</si>
  <si>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</si>
  <si>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</si>
  <si>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</si>
  <si>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</si>
  <si>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</si>
  <si>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</si>
  <si>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</si>
  <si>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</si>
  <si>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</si>
  <si>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</si>
  <si>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</si>
  <si>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</si>
  <si>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</si>
  <si>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</si>
  <si>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</si>
  <si>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</si>
  <si>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</si>
  <si>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</si>
  <si>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</si>
  <si>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</si>
  <si>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</si>
  <si>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</si>
  <si>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</si>
  <si>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</si>
  <si>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</si>
  <si>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</si>
  <si>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</si>
  <si>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</si>
  <si>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</si>
  <si>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</si>
  <si>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</si>
  <si>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</si>
  <si>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</si>
  <si>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</si>
  <si>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</si>
  <si>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</si>
  <si>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</si>
  <si>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</si>
  <si>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</si>
  <si>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</si>
  <si>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</si>
  <si>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</si>
  <si>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</si>
  <si>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</si>
  <si>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</si>
  <si>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</si>
  <si>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</si>
  <si>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</si>
  <si>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</si>
  <si>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</si>
  <si>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</si>
  <si>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</si>
  <si>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</si>
  <si>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</si>
  <si>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</si>
  <si>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</si>
  <si>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</si>
  <si>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</si>
  <si>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</si>
  <si>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</si>
  <si>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</si>
  <si>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</si>
  <si>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</si>
  <si>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</si>
  <si>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</si>
  <si>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</si>
  <si>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</si>
  <si>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</si>
  <si>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</si>
  <si>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</si>
  <si>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</si>
  <si>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</si>
  <si>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</si>
  <si>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</si>
  <si>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</si>
  <si>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</si>
  <si>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</si>
  <si>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</si>
  <si>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</si>
  <si>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</si>
  <si>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</si>
  <si>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</si>
  <si>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</si>
  <si>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</si>
  <si>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</si>
  <si>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</si>
  <si>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</si>
  <si>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</si>
  <si>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</si>
  <si>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</si>
  <si>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</si>
  <si>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</si>
  <si>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</si>
  <si>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</si>
  <si>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</si>
  <si>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</si>
  <si>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</si>
  <si>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</si>
  <si>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</si>
  <si>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</si>
  <si>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</si>
  <si>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</si>
  <si>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</si>
  <si>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</si>
  <si>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</si>
  <si>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</si>
  <si>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</si>
  <si>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</si>
  <si>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</si>
  <si>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</si>
  <si>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</si>
  <si>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</si>
  <si>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</si>
  <si>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</si>
  <si>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</si>
  <si>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</si>
  <si>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</si>
  <si>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</si>
  <si>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</si>
  <si>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</si>
  <si>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</si>
  <si>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</si>
  <si>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</si>
  <si>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</si>
  <si>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</si>
  <si>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</si>
  <si>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</si>
  <si>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</si>
  <si>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</si>
  <si>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</si>
  <si>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</si>
  <si>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</si>
  <si>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</si>
  <si>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</si>
  <si>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</si>
  <si>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</si>
  <si>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</si>
  <si>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</si>
  <si>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</si>
  <si>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</si>
  <si>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</si>
  <si>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</si>
  <si>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</si>
  <si>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</si>
  <si>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</si>
  <si>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</si>
  <si>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</si>
  <si>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</si>
  <si>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</si>
  <si>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</si>
  <si>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</si>
  <si>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</si>
  <si>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План на 2024 год </t>
  </si>
  <si>
    <t>Управление образования администрации муниципального  округа "Усинск" Республики Коми</t>
  </si>
  <si>
    <t>Управление физической культуры и спорта  администрации муниципального округа "Усинск" Республики Коми</t>
  </si>
  <si>
    <t>Комитет по управлению муниципальным имуществом администрации муниципального округа "Усинск" Республики Коми</t>
  </si>
  <si>
    <t>Администрация муниципального округа "Усинск" Республики Коми</t>
  </si>
  <si>
    <t>Управление культуры и национальной политики администрации муниципального округа "Усинск" Республики Коми</t>
  </si>
  <si>
    <t>Финуправление администрации муниципального округа "Усинск" Республики Коми</t>
  </si>
  <si>
    <t>Совет муниципального округа "Усинск" Республики Коми</t>
  </si>
  <si>
    <t>Контрольно-счетная палата муниципального округа "Усинск" Республики Коми</t>
  </si>
  <si>
    <t>Управление жилищно-коммунального хозяйства администрации муниципального округа "Усинск" Республики Коми</t>
  </si>
  <si>
    <t>1103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</si>
  <si>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</si>
  <si>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Резервные фонды</t>
  </si>
  <si>
    <t>Другие вопросы в области национальной безопасности и правоохранительной деятельности</t>
  </si>
  <si>
    <t>Молодежная политика</t>
  </si>
  <si>
    <t>Спорт высших достижений</t>
  </si>
  <si>
    <t>Информация об исполнении бюджета муниципального округа "Усинск" Республики Коми на 01.01.2025 года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</si>
</sst>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3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29" fillId="0" borderId="0"/>
    <xf numFmtId="4" fontId="30" fillId="0" borderId="6">
      <alignment horizontal="right" vertical="top" shrinkToFit="1"/>
    </xf>
    <xf numFmtId="4" fontId="30" fillId="0" borderId="7">
      <alignment horizontal="right" vertical="top" shrinkToFit="1"/>
    </xf>
    <xf numFmtId="49" fontId="31" fillId="0" borderId="8">
      <alignment horizontal="center" vertical="top" shrinkToFit="1"/>
    </xf>
    <xf numFmtId="49" fontId="32" fillId="0" borderId="9">
      <alignment horizontal="center" vertical="center" wrapText="1"/>
    </xf>
    <xf numFmtId="0" fontId="30" fillId="0" borderId="0">
      <alignment horizontal="right" vertical="top" wrapText="1"/>
    </xf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</cellStyleXfs>
  <cellXfs count="241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167" fontId="22" fillId="0" borderId="0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vertical="top"/>
    </xf>
    <xf numFmtId="0" fontId="26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7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6" fillId="0" borderId="0" xfId="0" applyNumberFormat="1" applyFont="1" applyFill="1" applyAlignment="1">
      <alignment vertical="top"/>
    </xf>
    <xf numFmtId="167" fontId="28" fillId="3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0" fontId="21" fillId="10" borderId="3" xfId="0" applyNumberFormat="1" applyFont="1" applyFill="1" applyBorder="1" applyAlignment="1" applyProtection="1">
      <alignment horizontal="left" vertical="top" wrapText="1"/>
    </xf>
    <xf numFmtId="0" fontId="23" fillId="10" borderId="3" xfId="0" applyNumberFormat="1" applyFont="1" applyFill="1" applyBorder="1" applyAlignment="1" applyProtection="1">
      <alignment horizontal="left" vertical="top" wrapText="1"/>
    </xf>
    <xf numFmtId="0" fontId="3" fillId="10" borderId="3" xfId="0" applyNumberFormat="1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>
      <alignment vertical="top" wrapText="1"/>
    </xf>
    <xf numFmtId="0" fontId="22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167" fontId="21" fillId="11" borderId="2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7"/>
  <sheetViews>
    <sheetView tabSelected="1" view="pageBreakPreview" topLeftCell="A85" zoomScaleSheetLayoutView="100" workbookViewId="0">
      <selection activeCell="D107" sqref="D107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35" t="s">
        <v>202</v>
      </c>
      <c r="B1" s="235"/>
      <c r="C1" s="235"/>
      <c r="D1" s="235"/>
      <c r="E1" s="236"/>
      <c r="F1" s="87"/>
      <c r="G1" s="4"/>
      <c r="I1" s="181"/>
      <c r="J1" s="4"/>
      <c r="K1" s="4"/>
    </row>
    <row r="2" spans="1:11" ht="18.75" customHeight="1">
      <c r="A2" s="235"/>
      <c r="B2" s="235"/>
      <c r="C2" s="235"/>
      <c r="D2" s="235"/>
      <c r="E2" s="236"/>
      <c r="F2" s="87"/>
      <c r="G2" s="4"/>
      <c r="I2" s="4"/>
      <c r="J2" s="4"/>
      <c r="K2" s="4"/>
    </row>
    <row r="3" spans="1:11" ht="18.75" customHeight="1">
      <c r="B3" s="187"/>
      <c r="C3" s="176"/>
      <c r="D3" s="176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77"/>
      <c r="G4" s="4"/>
      <c r="I4" s="4"/>
      <c r="J4" s="4"/>
      <c r="K4" s="4"/>
    </row>
    <row r="5" spans="1:11" ht="15.75" customHeight="1">
      <c r="A5" s="239" t="s">
        <v>1</v>
      </c>
      <c r="B5" s="239" t="s">
        <v>2</v>
      </c>
      <c r="C5" s="237" t="s">
        <v>186</v>
      </c>
      <c r="D5" s="237" t="s">
        <v>3</v>
      </c>
      <c r="E5" s="237" t="s">
        <v>164</v>
      </c>
      <c r="F5" s="176"/>
      <c r="G5" s="4"/>
      <c r="H5" s="87"/>
      <c r="I5" s="87"/>
      <c r="J5" s="87"/>
      <c r="K5" s="4"/>
    </row>
    <row r="6" spans="1:11" ht="42.75" customHeight="1">
      <c r="A6" s="240"/>
      <c r="B6" s="240"/>
      <c r="C6" s="238"/>
      <c r="D6" s="238"/>
      <c r="E6" s="238"/>
      <c r="F6" s="176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80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f>C9+C23</f>
        <v>3929801.0900000003</v>
      </c>
      <c r="D8" s="141">
        <f>D9+D23</f>
        <v>4018436.17</v>
      </c>
      <c r="E8" s="141">
        <f t="shared" ref="E8:E13" si="0">D8/C8*100</f>
        <v>102.25545970317799</v>
      </c>
      <c r="F8" s="87"/>
      <c r="G8" s="6"/>
      <c r="H8" s="22"/>
      <c r="I8" s="111"/>
      <c r="J8" s="22"/>
      <c r="K8" s="22"/>
    </row>
    <row r="9" spans="1:11" s="173" customFormat="1">
      <c r="A9" s="175" t="s">
        <v>6</v>
      </c>
      <c r="B9" s="142">
        <v>10000000</v>
      </c>
      <c r="C9" s="141">
        <f>C10+C11+C12+C13+C14+C15+C16+C17+C18+C19+C20+C21+C22</f>
        <v>1714564.75</v>
      </c>
      <c r="D9" s="141">
        <f>D10+D11+D12+D13+D14+D15+D16+D17+D18+D19+D20+D21+D22</f>
        <v>1812155.2100000002</v>
      </c>
      <c r="E9" s="141">
        <f t="shared" si="0"/>
        <v>105.69185036610604</v>
      </c>
      <c r="F9" s="87"/>
      <c r="G9" s="6"/>
      <c r="H9" s="174"/>
      <c r="I9" s="205"/>
      <c r="J9" s="205"/>
      <c r="K9" s="205"/>
    </row>
    <row r="10" spans="1:11">
      <c r="A10" s="143" t="s">
        <v>7</v>
      </c>
      <c r="B10" s="144">
        <v>10102000</v>
      </c>
      <c r="C10" s="145">
        <v>1021639</v>
      </c>
      <c r="D10" s="145">
        <v>1095303.3600000001</v>
      </c>
      <c r="E10" s="145">
        <f t="shared" si="0"/>
        <v>107.210409939323</v>
      </c>
      <c r="F10" s="87"/>
      <c r="G10" s="6"/>
      <c r="H10" s="22"/>
      <c r="I10" s="6"/>
      <c r="J10" s="206"/>
      <c r="K10" s="4"/>
    </row>
    <row r="11" spans="1:11" ht="31.5">
      <c r="A11" s="146" t="s">
        <v>141</v>
      </c>
      <c r="B11" s="144">
        <v>10300000</v>
      </c>
      <c r="C11" s="145">
        <v>2132</v>
      </c>
      <c r="D11" s="145">
        <v>2142.44</v>
      </c>
      <c r="E11" s="145">
        <f t="shared" si="0"/>
        <v>100.48968105065666</v>
      </c>
      <c r="F11" s="87"/>
      <c r="G11" s="6"/>
      <c r="H11" s="207"/>
      <c r="I11" s="207"/>
      <c r="J11" s="206"/>
      <c r="K11" s="4"/>
    </row>
    <row r="12" spans="1:11">
      <c r="A12" s="147" t="s">
        <v>8</v>
      </c>
      <c r="B12" s="144">
        <v>10500000</v>
      </c>
      <c r="C12" s="145">
        <v>279443</v>
      </c>
      <c r="D12" s="145">
        <v>290197.55</v>
      </c>
      <c r="E12" s="145">
        <f t="shared" si="0"/>
        <v>103.84856661286916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41266</v>
      </c>
      <c r="D13" s="145">
        <v>40669.83</v>
      </c>
      <c r="E13" s="145">
        <f t="shared" si="0"/>
        <v>98.555299762516356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12989</v>
      </c>
      <c r="D14" s="145">
        <v>12041.63</v>
      </c>
      <c r="E14" s="145">
        <f>D14/C14*100</f>
        <v>92.706366925860337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0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166219.70000000001</v>
      </c>
      <c r="D16" s="145">
        <v>170253.02</v>
      </c>
      <c r="E16" s="145">
        <f t="shared" ref="E16:E21" si="1">D16/C16*100</f>
        <v>102.42649938605351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3597.3</v>
      </c>
      <c r="D17" s="145">
        <v>4538.95</v>
      </c>
      <c r="E17" s="145">
        <f t="shared" si="1"/>
        <v>126.17657687710226</v>
      </c>
      <c r="F17" s="87"/>
      <c r="G17" s="7"/>
      <c r="H17" s="181"/>
    </row>
    <row r="18" spans="1:10" ht="31.5">
      <c r="A18" s="148" t="s">
        <v>14</v>
      </c>
      <c r="B18" s="144">
        <v>11300000</v>
      </c>
      <c r="C18" s="145">
        <v>1471.4</v>
      </c>
      <c r="D18" s="145">
        <v>1665.34</v>
      </c>
      <c r="E18" s="145">
        <f t="shared" si="1"/>
        <v>113.18064428435501</v>
      </c>
      <c r="F18" s="87"/>
      <c r="G18" s="7"/>
    </row>
    <row r="19" spans="1:10" ht="31.5">
      <c r="A19" s="148" t="s">
        <v>15</v>
      </c>
      <c r="B19" s="144">
        <v>11400000</v>
      </c>
      <c r="C19" s="145">
        <v>67160</v>
      </c>
      <c r="D19" s="145">
        <v>70577.64</v>
      </c>
      <c r="E19" s="145">
        <f t="shared" si="1"/>
        <v>105.08880285884455</v>
      </c>
      <c r="F19" s="87"/>
      <c r="G19" s="7"/>
    </row>
    <row r="20" spans="1:10">
      <c r="A20" s="148" t="s">
        <v>16</v>
      </c>
      <c r="B20" s="144">
        <v>11600000</v>
      </c>
      <c r="C20" s="145">
        <v>118531.85</v>
      </c>
      <c r="D20" s="145">
        <v>124613.34</v>
      </c>
      <c r="E20" s="145">
        <f t="shared" si="1"/>
        <v>105.13068006615941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115.5</v>
      </c>
      <c r="D21" s="145">
        <v>152.11000000000001</v>
      </c>
      <c r="E21" s="145">
        <f t="shared" si="1"/>
        <v>131.69696969696972</v>
      </c>
      <c r="F21" s="87"/>
      <c r="G21" s="7"/>
      <c r="H21" s="8"/>
    </row>
    <row r="22" spans="1:10" ht="61.5" hidden="1" customHeight="1">
      <c r="A22" s="148" t="s">
        <v>149</v>
      </c>
      <c r="B22" s="144">
        <v>11800000</v>
      </c>
      <c r="C22" s="145">
        <v>0</v>
      </c>
      <c r="D22" s="145">
        <v>0</v>
      </c>
      <c r="E22" s="145" t="s">
        <v>154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f>C24+C33+C32+C30+C31</f>
        <v>2215236.3400000003</v>
      </c>
      <c r="D23" s="141">
        <f>D24+D33+D32+D30+D31</f>
        <v>2206280.96</v>
      </c>
      <c r="E23" s="141">
        <f t="shared" ref="E23:E28" si="2">D23/C23*100</f>
        <v>99.595737039958436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f>SUM(C25:C29)-C26</f>
        <v>2214160.9800000004</v>
      </c>
      <c r="D24" s="141">
        <f>SUM(D25:D29)-D26</f>
        <v>2205205.6</v>
      </c>
      <c r="E24" s="141">
        <f t="shared" si="2"/>
        <v>99.595540700026234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f>37139.37+5250</f>
        <v>42389.37</v>
      </c>
      <c r="D25" s="145">
        <v>42389.37</v>
      </c>
      <c r="E25" s="153">
        <f t="shared" si="2"/>
        <v>100</v>
      </c>
      <c r="F25" s="87"/>
      <c r="G25" s="7"/>
    </row>
    <row r="26" spans="1:10">
      <c r="A26" s="151" t="s">
        <v>168</v>
      </c>
      <c r="B26" s="152">
        <v>2021000</v>
      </c>
      <c r="C26" s="145">
        <f>9824.37+5250</f>
        <v>15074.37</v>
      </c>
      <c r="D26" s="145">
        <f>9824.4+5250</f>
        <v>15074.4</v>
      </c>
      <c r="E26" s="153">
        <f t="shared" si="2"/>
        <v>100.00019901329209</v>
      </c>
      <c r="F26" s="87"/>
      <c r="G26" s="7"/>
    </row>
    <row r="27" spans="1:10">
      <c r="A27" s="151" t="s">
        <v>21</v>
      </c>
      <c r="B27" s="152">
        <v>20220000</v>
      </c>
      <c r="C27" s="145">
        <v>486923.84</v>
      </c>
      <c r="D27" s="145">
        <v>483875.53</v>
      </c>
      <c r="E27" s="153">
        <f t="shared" si="2"/>
        <v>99.373965752015764</v>
      </c>
      <c r="F27" s="87"/>
      <c r="G27" s="7"/>
    </row>
    <row r="28" spans="1:10">
      <c r="A28" s="151" t="s">
        <v>22</v>
      </c>
      <c r="B28" s="152">
        <v>20230000</v>
      </c>
      <c r="C28" s="145">
        <v>1573837.11</v>
      </c>
      <c r="D28" s="145">
        <v>1567930.04</v>
      </c>
      <c r="E28" s="153">
        <f t="shared" si="2"/>
        <v>99.624670814885036</v>
      </c>
      <c r="F28" s="87"/>
      <c r="G28" s="7"/>
      <c r="H28" s="35"/>
    </row>
    <row r="29" spans="1:10">
      <c r="A29" s="151" t="s">
        <v>23</v>
      </c>
      <c r="B29" s="152">
        <v>20240000</v>
      </c>
      <c r="C29" s="145">
        <v>111010.66</v>
      </c>
      <c r="D29" s="145">
        <v>111010.66</v>
      </c>
      <c r="E29" s="153">
        <f t="shared" ref="E29:E44" si="3">D29/C29*100</f>
        <v>100</v>
      </c>
      <c r="F29" s="87"/>
      <c r="G29" s="7"/>
    </row>
    <row r="30" spans="1:10">
      <c r="A30" s="151" t="s">
        <v>146</v>
      </c>
      <c r="B30" s="144">
        <v>20704000</v>
      </c>
      <c r="C30" s="145">
        <v>1261.1500000000001</v>
      </c>
      <c r="D30" s="145">
        <v>1261.1500000000001</v>
      </c>
      <c r="E30" s="153">
        <f t="shared" si="3"/>
        <v>100</v>
      </c>
      <c r="F30" s="87"/>
      <c r="G30" s="7"/>
    </row>
    <row r="31" spans="1:10" ht="92.25" hidden="1" customHeight="1">
      <c r="A31" s="154" t="s">
        <v>167</v>
      </c>
      <c r="B31" s="144">
        <v>20804000</v>
      </c>
      <c r="C31" s="145">
        <v>0</v>
      </c>
      <c r="D31" s="145">
        <v>0</v>
      </c>
      <c r="E31" s="153" t="s">
        <v>154</v>
      </c>
      <c r="F31" s="87"/>
      <c r="G31" s="7"/>
    </row>
    <row r="32" spans="1:10" ht="63" customHeight="1">
      <c r="A32" s="154" t="s">
        <v>24</v>
      </c>
      <c r="B32" s="144">
        <v>21800000</v>
      </c>
      <c r="C32" s="145">
        <v>4295.8100000000004</v>
      </c>
      <c r="D32" s="145">
        <v>4295.8100000000004</v>
      </c>
      <c r="E32" s="153">
        <f t="shared" si="3"/>
        <v>100</v>
      </c>
      <c r="F32" s="87"/>
      <c r="G32" s="7"/>
      <c r="H32" s="25"/>
      <c r="I32" s="25"/>
    </row>
    <row r="33" spans="1:12" ht="48.75" customHeight="1">
      <c r="A33" s="146" t="s">
        <v>25</v>
      </c>
      <c r="B33" s="144">
        <v>21900000</v>
      </c>
      <c r="C33" s="145">
        <v>-4481.6000000000004</v>
      </c>
      <c r="D33" s="145">
        <v>-4481.6000000000004</v>
      </c>
      <c r="E33" s="153">
        <f t="shared" si="3"/>
        <v>100</v>
      </c>
      <c r="F33" s="87"/>
      <c r="H33" s="184"/>
      <c r="I33" s="184"/>
      <c r="J33" s="184"/>
    </row>
    <row r="34" spans="1:12">
      <c r="A34" s="156" t="s">
        <v>26</v>
      </c>
      <c r="B34" s="234"/>
      <c r="C34" s="155">
        <f>C46+C54+C58+C63+C68+C70+C76+C79+C83+C90+C87</f>
        <v>4069801.11</v>
      </c>
      <c r="D34" s="155">
        <f>D46+D54+D58+D63+D68+D70+D76+D79+D83+D90+D87</f>
        <v>4038742.8799999994</v>
      </c>
      <c r="E34" s="155">
        <f t="shared" si="3"/>
        <v>99.236861233250778</v>
      </c>
      <c r="F34" s="208"/>
      <c r="H34" s="209"/>
      <c r="I34" s="209"/>
      <c r="J34" s="210"/>
      <c r="K34" s="211"/>
    </row>
    <row r="35" spans="1:12" s="9" customFormat="1">
      <c r="A35" s="191" t="s">
        <v>159</v>
      </c>
      <c r="B35" s="218"/>
      <c r="C35" s="212">
        <f>C36+C39+C37+C38+C40+C41+C42+C43+C44</f>
        <v>4069801.09</v>
      </c>
      <c r="D35" s="212">
        <f>D36+D39+D37+D38+D40+D41+D42+D43+D44</f>
        <v>4038742.87</v>
      </c>
      <c r="E35" s="155">
        <f t="shared" si="3"/>
        <v>99.236861475212791</v>
      </c>
      <c r="F35" s="87"/>
      <c r="G35" s="7"/>
      <c r="H35" s="7"/>
      <c r="I35" s="213"/>
      <c r="J35" s="214"/>
    </row>
    <row r="36" spans="1:12" ht="31.5">
      <c r="A36" s="219" t="s">
        <v>194</v>
      </c>
      <c r="B36" s="220">
        <v>905</v>
      </c>
      <c r="C36" s="221">
        <v>8738.64</v>
      </c>
      <c r="D36" s="221">
        <v>8701.9500000000007</v>
      </c>
      <c r="E36" s="221">
        <f t="shared" si="3"/>
        <v>99.580140616846563</v>
      </c>
      <c r="F36" s="87"/>
      <c r="G36" s="217"/>
      <c r="H36" s="7"/>
      <c r="I36" s="164"/>
      <c r="J36" s="35"/>
      <c r="K36" s="18"/>
    </row>
    <row r="37" spans="1:12">
      <c r="A37" s="219" t="s">
        <v>193</v>
      </c>
      <c r="B37" s="222" t="s">
        <v>109</v>
      </c>
      <c r="C37" s="221">
        <v>719</v>
      </c>
      <c r="D37" s="221">
        <v>719</v>
      </c>
      <c r="E37" s="221">
        <f t="shared" si="3"/>
        <v>100</v>
      </c>
      <c r="F37" s="87"/>
      <c r="G37" s="172"/>
      <c r="H37" s="164"/>
      <c r="I37" s="164"/>
      <c r="J37" s="4"/>
    </row>
    <row r="38" spans="1:12" ht="31.5">
      <c r="A38" s="219" t="s">
        <v>190</v>
      </c>
      <c r="B38" s="220" t="s">
        <v>111</v>
      </c>
      <c r="C38" s="221">
        <v>638379.19999999995</v>
      </c>
      <c r="D38" s="221">
        <v>620743.30000000005</v>
      </c>
      <c r="E38" s="221">
        <f t="shared" si="3"/>
        <v>97.237394326130939</v>
      </c>
      <c r="F38" s="87"/>
      <c r="G38" s="7"/>
      <c r="H38" s="7"/>
      <c r="I38" s="7"/>
      <c r="J38" s="165"/>
    </row>
    <row r="39" spans="1:12" ht="51" customHeight="1">
      <c r="A39" s="219" t="s">
        <v>195</v>
      </c>
      <c r="B39" s="220" t="s">
        <v>166</v>
      </c>
      <c r="C39" s="221">
        <v>501714.66</v>
      </c>
      <c r="D39" s="221">
        <v>494899.41</v>
      </c>
      <c r="E39" s="221">
        <f t="shared" si="3"/>
        <v>98.641608359620193</v>
      </c>
      <c r="F39" s="87"/>
      <c r="G39" s="7"/>
      <c r="H39" s="164"/>
      <c r="I39" s="164"/>
      <c r="J39" s="165"/>
    </row>
    <row r="40" spans="1:12" ht="47.25">
      <c r="A40" s="219" t="s">
        <v>191</v>
      </c>
      <c r="B40" s="220" t="s">
        <v>113</v>
      </c>
      <c r="C40" s="221">
        <v>393782.1</v>
      </c>
      <c r="D40" s="221">
        <v>393741.47</v>
      </c>
      <c r="E40" s="221">
        <f t="shared" si="3"/>
        <v>99.989682110994877</v>
      </c>
      <c r="F40" s="87"/>
      <c r="G40" s="7"/>
      <c r="H40" s="166"/>
      <c r="I40" s="166"/>
      <c r="J40" s="4"/>
    </row>
    <row r="41" spans="1:12" ht="47.25">
      <c r="A41" s="219" t="s">
        <v>189</v>
      </c>
      <c r="B41" s="220" t="s">
        <v>115</v>
      </c>
      <c r="C41" s="221">
        <v>47584.9</v>
      </c>
      <c r="D41" s="221">
        <v>45942.06</v>
      </c>
      <c r="E41" s="221">
        <f t="shared" si="3"/>
        <v>96.547560255459189</v>
      </c>
      <c r="F41" s="87"/>
      <c r="G41" s="7"/>
      <c r="H41" s="164"/>
      <c r="I41" s="164"/>
      <c r="J41" s="4"/>
    </row>
    <row r="42" spans="1:12" ht="38.25" customHeight="1">
      <c r="A42" s="219" t="s">
        <v>188</v>
      </c>
      <c r="B42" s="220" t="s">
        <v>117</v>
      </c>
      <c r="C42" s="221">
        <v>280421.45</v>
      </c>
      <c r="D42" s="221">
        <v>280399.53000000003</v>
      </c>
      <c r="E42" s="221">
        <f t="shared" si="3"/>
        <v>99.992183194259937</v>
      </c>
      <c r="F42" s="87"/>
      <c r="G42" s="7"/>
      <c r="H42" s="164"/>
      <c r="I42" s="164"/>
      <c r="J42" s="4"/>
    </row>
    <row r="43" spans="1:12" ht="35.25" customHeight="1">
      <c r="A43" s="219" t="s">
        <v>187</v>
      </c>
      <c r="B43" s="220" t="s">
        <v>119</v>
      </c>
      <c r="C43" s="221">
        <v>2146143.77</v>
      </c>
      <c r="D43" s="221">
        <v>2145102.71</v>
      </c>
      <c r="E43" s="221">
        <f t="shared" si="3"/>
        <v>99.951491600210915</v>
      </c>
      <c r="F43" s="87"/>
      <c r="G43" s="7"/>
      <c r="H43" s="164"/>
      <c r="I43" s="164"/>
      <c r="J43" s="35"/>
    </row>
    <row r="44" spans="1:12" ht="31.5">
      <c r="A44" s="219" t="s">
        <v>192</v>
      </c>
      <c r="B44" s="220" t="s">
        <v>121</v>
      </c>
      <c r="C44" s="221">
        <v>52317.37</v>
      </c>
      <c r="D44" s="221">
        <v>48493.440000000002</v>
      </c>
      <c r="E44" s="221">
        <f t="shared" si="3"/>
        <v>92.690897879614369</v>
      </c>
      <c r="F44" s="87"/>
      <c r="G44" s="7"/>
      <c r="H44" s="164"/>
      <c r="I44" s="164"/>
      <c r="J44" s="4"/>
    </row>
    <row r="45" spans="1:12">
      <c r="A45" s="191" t="s">
        <v>158</v>
      </c>
      <c r="B45" s="234"/>
      <c r="C45" s="155">
        <f>C46+C54+C58+C63+C68+C70+C76+C79+C83+C87+C90</f>
        <v>4069801.11</v>
      </c>
      <c r="D45" s="155">
        <f>D46+D54+D58+D63+D68+D70+D76+D79+D83+D87+D90</f>
        <v>4038742.8799999994</v>
      </c>
      <c r="E45" s="223">
        <f>D45/C45*100</f>
        <v>99.236861233250778</v>
      </c>
      <c r="F45" s="87"/>
      <c r="G45" s="7"/>
      <c r="H45" s="164"/>
      <c r="I45" s="164"/>
      <c r="J45" s="4"/>
    </row>
    <row r="46" spans="1:12" s="11" customFormat="1">
      <c r="A46" s="156" t="s">
        <v>28</v>
      </c>
      <c r="B46" s="178" t="s">
        <v>29</v>
      </c>
      <c r="C46" s="155">
        <f>SUM(C47:C53)</f>
        <v>420847.99</v>
      </c>
      <c r="D46" s="155">
        <f>SUM(D47:D53)</f>
        <v>417265.32</v>
      </c>
      <c r="E46" s="155">
        <f>D46/C46*100</f>
        <v>99.148702124013951</v>
      </c>
      <c r="F46" s="87"/>
      <c r="G46" s="7"/>
      <c r="H46" s="167"/>
      <c r="I46" s="17"/>
      <c r="J46" s="45"/>
      <c r="K46" s="106"/>
      <c r="L46" s="17"/>
    </row>
    <row r="47" spans="1:12" s="11" customFormat="1" ht="31.5" hidden="1">
      <c r="A47" s="157" t="s">
        <v>30</v>
      </c>
      <c r="B47" s="159" t="s">
        <v>31</v>
      </c>
      <c r="C47" s="145">
        <v>0</v>
      </c>
      <c r="D47" s="182">
        <v>0</v>
      </c>
      <c r="E47" s="153">
        <v>0</v>
      </c>
      <c r="F47" s="87"/>
      <c r="G47" s="7"/>
      <c r="H47" s="167"/>
      <c r="I47" s="83"/>
      <c r="J47" s="17"/>
    </row>
    <row r="48" spans="1:12" s="11" customFormat="1" ht="33.75" customHeight="1">
      <c r="A48" s="157" t="s">
        <v>165</v>
      </c>
      <c r="B48" s="159" t="s">
        <v>31</v>
      </c>
      <c r="C48" s="145">
        <v>8792.7999999999993</v>
      </c>
      <c r="D48" s="145">
        <v>8551.09</v>
      </c>
      <c r="E48" s="153">
        <f>D48/C48*100</f>
        <v>97.251046310617781</v>
      </c>
      <c r="F48" s="87"/>
      <c r="G48" s="7"/>
      <c r="H48" s="167"/>
      <c r="I48" s="83"/>
      <c r="J48" s="17"/>
    </row>
    <row r="49" spans="1:12" s="11" customFormat="1" ht="47.25">
      <c r="A49" s="158" t="s">
        <v>180</v>
      </c>
      <c r="B49" s="159" t="s">
        <v>33</v>
      </c>
      <c r="C49" s="145">
        <v>719</v>
      </c>
      <c r="D49" s="145">
        <v>719</v>
      </c>
      <c r="E49" s="153">
        <f>D49/C49*100</f>
        <v>100</v>
      </c>
      <c r="F49" s="87"/>
      <c r="G49" s="7"/>
      <c r="H49" s="167"/>
      <c r="I49" s="45"/>
      <c r="J49" s="45"/>
      <c r="K49" s="215"/>
    </row>
    <row r="50" spans="1:12" ht="47.25">
      <c r="A50" s="157" t="s">
        <v>197</v>
      </c>
      <c r="B50" s="161" t="s">
        <v>35</v>
      </c>
      <c r="C50" s="153">
        <v>295078.90999999997</v>
      </c>
      <c r="D50" s="153">
        <v>294450.49</v>
      </c>
      <c r="E50" s="153">
        <f>D50/C50*100</f>
        <v>99.787033237990485</v>
      </c>
      <c r="F50" s="87"/>
      <c r="G50" s="7"/>
      <c r="H50" s="167"/>
      <c r="I50" s="18"/>
      <c r="J50" s="18"/>
    </row>
    <row r="51" spans="1:12" ht="53.25" customHeight="1">
      <c r="A51" s="157" t="s">
        <v>181</v>
      </c>
      <c r="B51" s="161" t="s">
        <v>37</v>
      </c>
      <c r="C51" s="153">
        <v>48727.14</v>
      </c>
      <c r="D51" s="153">
        <v>48682.48</v>
      </c>
      <c r="E51" s="153">
        <f>D51/C51*100</f>
        <v>99.90834676527291</v>
      </c>
      <c r="F51" s="87"/>
      <c r="G51" s="7"/>
      <c r="H51" s="167"/>
      <c r="I51" s="19"/>
      <c r="J51" s="19"/>
      <c r="K51" s="12"/>
    </row>
    <row r="52" spans="1:12">
      <c r="A52" s="157" t="s">
        <v>198</v>
      </c>
      <c r="B52" s="161" t="s">
        <v>41</v>
      </c>
      <c r="C52" s="153">
        <v>1000</v>
      </c>
      <c r="D52" s="153">
        <v>0</v>
      </c>
      <c r="E52" s="153" t="s">
        <v>154</v>
      </c>
      <c r="F52" s="87"/>
      <c r="G52" s="7"/>
      <c r="H52" s="167"/>
      <c r="I52" s="19"/>
      <c r="J52" s="19"/>
      <c r="K52" s="12"/>
    </row>
    <row r="53" spans="1:12">
      <c r="A53" s="157" t="s">
        <v>42</v>
      </c>
      <c r="B53" s="161" t="s">
        <v>43</v>
      </c>
      <c r="C53" s="153">
        <v>66530.14</v>
      </c>
      <c r="D53" s="153">
        <v>64862.26</v>
      </c>
      <c r="E53" s="153">
        <f t="shared" ref="E53:E91" si="4">D53/C53*100</f>
        <v>97.493046008921681</v>
      </c>
      <c r="F53" s="87"/>
      <c r="G53" s="7"/>
      <c r="H53" s="167"/>
      <c r="I53" s="19"/>
      <c r="J53" s="19"/>
      <c r="K53" s="12"/>
    </row>
    <row r="54" spans="1:12" ht="31.5">
      <c r="A54" s="156" t="s">
        <v>44</v>
      </c>
      <c r="B54" s="178" t="s">
        <v>45</v>
      </c>
      <c r="C54" s="155">
        <f>SUM(C55:C56)+C57</f>
        <v>83512.450000000012</v>
      </c>
      <c r="D54" s="155">
        <f>SUM(D55:D56)+D57</f>
        <v>83352.899999999994</v>
      </c>
      <c r="E54" s="141">
        <f t="shared" si="4"/>
        <v>99.808950641491151</v>
      </c>
      <c r="F54" s="87"/>
      <c r="G54" s="7"/>
      <c r="H54" s="167"/>
      <c r="I54" s="19"/>
      <c r="J54" s="19"/>
      <c r="K54" s="12"/>
      <c r="L54" s="18"/>
    </row>
    <row r="55" spans="1:12" ht="21" customHeight="1">
      <c r="A55" s="157" t="s">
        <v>182</v>
      </c>
      <c r="B55" s="161" t="s">
        <v>47</v>
      </c>
      <c r="C55" s="153">
        <v>1331.72</v>
      </c>
      <c r="D55" s="153">
        <v>1331.68</v>
      </c>
      <c r="E55" s="153">
        <f t="shared" si="4"/>
        <v>99.996996365602385</v>
      </c>
      <c r="F55" s="87"/>
      <c r="I55" s="7"/>
      <c r="J55" s="7"/>
    </row>
    <row r="56" spans="1:12" s="168" customFormat="1" ht="47.25">
      <c r="A56" s="157" t="s">
        <v>183</v>
      </c>
      <c r="B56" s="161" t="s">
        <v>49</v>
      </c>
      <c r="C56" s="153">
        <v>77213.320000000007</v>
      </c>
      <c r="D56" s="153">
        <v>77053.81</v>
      </c>
      <c r="E56" s="153">
        <f t="shared" si="4"/>
        <v>99.79341647270185</v>
      </c>
      <c r="F56" s="87"/>
      <c r="H56" s="169"/>
      <c r="I56" s="170"/>
      <c r="J56" s="171"/>
    </row>
    <row r="57" spans="1:12" s="168" customFormat="1" ht="31.5">
      <c r="A57" s="162" t="s">
        <v>199</v>
      </c>
      <c r="B57" s="161" t="s">
        <v>51</v>
      </c>
      <c r="C57" s="153">
        <v>4967.41</v>
      </c>
      <c r="D57" s="153">
        <v>4967.41</v>
      </c>
      <c r="E57" s="153">
        <f t="shared" si="4"/>
        <v>100</v>
      </c>
      <c r="F57" s="87"/>
      <c r="H57" s="169"/>
      <c r="I57" s="170"/>
      <c r="J57" s="171"/>
    </row>
    <row r="58" spans="1:12">
      <c r="A58" s="163" t="s">
        <v>52</v>
      </c>
      <c r="B58" s="178" t="s">
        <v>53</v>
      </c>
      <c r="C58" s="155">
        <f>SUM(C59:C62)</f>
        <v>142162.69999999998</v>
      </c>
      <c r="D58" s="155">
        <f>SUM(D59:D62)</f>
        <v>133725.09</v>
      </c>
      <c r="E58" s="155">
        <f t="shared" si="4"/>
        <v>94.064821503812198</v>
      </c>
      <c r="F58" s="87"/>
    </row>
    <row r="59" spans="1:12">
      <c r="A59" s="160" t="s">
        <v>54</v>
      </c>
      <c r="B59" s="161" t="s">
        <v>55</v>
      </c>
      <c r="C59" s="153">
        <v>3197.14</v>
      </c>
      <c r="D59" s="153">
        <v>3197.14</v>
      </c>
      <c r="E59" s="153">
        <f t="shared" si="4"/>
        <v>100</v>
      </c>
      <c r="F59" s="87"/>
      <c r="I59" s="12"/>
    </row>
    <row r="60" spans="1:12">
      <c r="A60" s="160" t="s">
        <v>56</v>
      </c>
      <c r="B60" s="161" t="s">
        <v>57</v>
      </c>
      <c r="C60" s="153">
        <v>93179.23</v>
      </c>
      <c r="D60" s="153">
        <v>89850.32</v>
      </c>
      <c r="E60" s="153">
        <f t="shared" si="4"/>
        <v>96.427411988701778</v>
      </c>
      <c r="F60" s="87"/>
      <c r="H60" s="6"/>
      <c r="I60" s="7"/>
    </row>
    <row r="61" spans="1:12">
      <c r="A61" s="160" t="s">
        <v>58</v>
      </c>
      <c r="B61" s="161" t="s">
        <v>59</v>
      </c>
      <c r="C61" s="153">
        <v>18661.87</v>
      </c>
      <c r="D61" s="153">
        <v>18661.87</v>
      </c>
      <c r="E61" s="153">
        <f t="shared" si="4"/>
        <v>100</v>
      </c>
      <c r="F61" s="87"/>
    </row>
    <row r="62" spans="1:12">
      <c r="A62" s="160" t="s">
        <v>60</v>
      </c>
      <c r="B62" s="161" t="s">
        <v>61</v>
      </c>
      <c r="C62" s="153">
        <v>27124.46</v>
      </c>
      <c r="D62" s="153">
        <v>22015.759999999998</v>
      </c>
      <c r="E62" s="153">
        <f t="shared" si="4"/>
        <v>81.165707999348186</v>
      </c>
      <c r="F62" s="87"/>
    </row>
    <row r="63" spans="1:12">
      <c r="A63" s="156" t="s">
        <v>62</v>
      </c>
      <c r="B63" s="178" t="s">
        <v>63</v>
      </c>
      <c r="C63" s="155">
        <f>C64+C65+C66+C67</f>
        <v>552143.72</v>
      </c>
      <c r="D63" s="155">
        <f>D64+D65+D66+D67</f>
        <v>538238.57000000007</v>
      </c>
      <c r="E63" s="155">
        <f t="shared" si="4"/>
        <v>97.481606781654619</v>
      </c>
      <c r="F63" s="87"/>
    </row>
    <row r="64" spans="1:12">
      <c r="A64" s="157" t="s">
        <v>64</v>
      </c>
      <c r="B64" s="161" t="s">
        <v>65</v>
      </c>
      <c r="C64" s="153">
        <v>27312.58</v>
      </c>
      <c r="D64" s="153">
        <v>27117.919999999998</v>
      </c>
      <c r="E64" s="153">
        <f t="shared" si="4"/>
        <v>99.287288128767031</v>
      </c>
      <c r="F64" s="87"/>
    </row>
    <row r="65" spans="1:18">
      <c r="A65" s="157" t="s">
        <v>66</v>
      </c>
      <c r="B65" s="161" t="s">
        <v>67</v>
      </c>
      <c r="C65" s="153">
        <v>27113.09</v>
      </c>
      <c r="D65" s="153">
        <v>20093.79</v>
      </c>
      <c r="E65" s="153">
        <f t="shared" si="4"/>
        <v>74.111029026938652</v>
      </c>
      <c r="F65" s="87"/>
    </row>
    <row r="66" spans="1:18">
      <c r="A66" s="157" t="s">
        <v>68</v>
      </c>
      <c r="B66" s="161" t="s">
        <v>69</v>
      </c>
      <c r="C66" s="153">
        <v>431977.49</v>
      </c>
      <c r="D66" s="153">
        <v>425815.15</v>
      </c>
      <c r="E66" s="153">
        <f t="shared" si="4"/>
        <v>98.573458075327039</v>
      </c>
      <c r="F66" s="87"/>
    </row>
    <row r="67" spans="1:18" ht="31.5">
      <c r="A67" s="157" t="s">
        <v>70</v>
      </c>
      <c r="B67" s="161" t="s">
        <v>71</v>
      </c>
      <c r="C67" s="153">
        <v>65740.56</v>
      </c>
      <c r="D67" s="153">
        <v>65211.71</v>
      </c>
      <c r="E67" s="153">
        <f t="shared" si="4"/>
        <v>99.195549901004796</v>
      </c>
      <c r="F67" s="87"/>
    </row>
    <row r="68" spans="1:18" hidden="1">
      <c r="A68" s="226" t="s">
        <v>137</v>
      </c>
      <c r="B68" s="192" t="s">
        <v>139</v>
      </c>
      <c r="C68" s="141">
        <f>C69</f>
        <v>0</v>
      </c>
      <c r="D68" s="141">
        <f>D69</f>
        <v>0</v>
      </c>
      <c r="E68" s="155" t="e">
        <f t="shared" si="4"/>
        <v>#DIV/0!</v>
      </c>
      <c r="F68" s="87"/>
    </row>
    <row r="69" spans="1:18" hidden="1">
      <c r="A69" s="224" t="s">
        <v>138</v>
      </c>
      <c r="B69" s="161" t="s">
        <v>140</v>
      </c>
      <c r="C69" s="153">
        <v>0</v>
      </c>
      <c r="D69" s="153">
        <v>0</v>
      </c>
      <c r="E69" s="153" t="e">
        <f t="shared" si="4"/>
        <v>#DIV/0!</v>
      </c>
      <c r="F69" s="87"/>
    </row>
    <row r="70" spans="1:18">
      <c r="A70" s="163" t="s">
        <v>72</v>
      </c>
      <c r="B70" s="178" t="s">
        <v>73</v>
      </c>
      <c r="C70" s="155">
        <f>C71+C72+C74+C75+C73</f>
        <v>2211763.71</v>
      </c>
      <c r="D70" s="155">
        <f>D71+D72+D74+D75+D73</f>
        <v>2211509.2299999995</v>
      </c>
      <c r="E70" s="155">
        <f t="shared" si="4"/>
        <v>99.988494250138487</v>
      </c>
      <c r="F70" s="87"/>
    </row>
    <row r="71" spans="1:18">
      <c r="A71" s="157" t="s">
        <v>74</v>
      </c>
      <c r="B71" s="161" t="s">
        <v>75</v>
      </c>
      <c r="C71" s="153">
        <v>724651.43</v>
      </c>
      <c r="D71" s="153">
        <v>724651.32</v>
      </c>
      <c r="E71" s="153">
        <f t="shared" si="4"/>
        <v>99.999984820288006</v>
      </c>
      <c r="F71" s="87"/>
    </row>
    <row r="72" spans="1:18">
      <c r="A72" s="157" t="s">
        <v>76</v>
      </c>
      <c r="B72" s="161" t="s">
        <v>77</v>
      </c>
      <c r="C72" s="233">
        <v>1213074.6299999999</v>
      </c>
      <c r="D72" s="153">
        <v>1213059.04</v>
      </c>
      <c r="E72" s="153">
        <f t="shared" si="4"/>
        <v>99.99871483587124</v>
      </c>
      <c r="F72" s="87"/>
    </row>
    <row r="73" spans="1:18">
      <c r="A73" s="157" t="s">
        <v>152</v>
      </c>
      <c r="B73" s="161" t="s">
        <v>151</v>
      </c>
      <c r="C73" s="153">
        <v>152277.25</v>
      </c>
      <c r="D73" s="153">
        <v>152277.25</v>
      </c>
      <c r="E73" s="153">
        <f t="shared" si="4"/>
        <v>100</v>
      </c>
      <c r="F73" s="87"/>
    </row>
    <row r="74" spans="1:18">
      <c r="A74" s="157" t="s">
        <v>200</v>
      </c>
      <c r="B74" s="161" t="s">
        <v>79</v>
      </c>
      <c r="C74" s="153">
        <v>11745.69</v>
      </c>
      <c r="D74" s="153">
        <v>11745.67</v>
      </c>
      <c r="E74" s="153">
        <f t="shared" si="4"/>
        <v>99.999829724775637</v>
      </c>
      <c r="F74" s="87"/>
    </row>
    <row r="75" spans="1:18" s="2" customFormat="1">
      <c r="A75" s="157" t="s">
        <v>80</v>
      </c>
      <c r="B75" s="161" t="s">
        <v>81</v>
      </c>
      <c r="C75" s="153">
        <v>110014.71</v>
      </c>
      <c r="D75" s="153">
        <v>109775.95</v>
      </c>
      <c r="E75" s="153">
        <f t="shared" si="4"/>
        <v>99.782974476776772</v>
      </c>
      <c r="F75" s="87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>
      <c r="A76" s="156" t="s">
        <v>82</v>
      </c>
      <c r="B76" s="178" t="s">
        <v>83</v>
      </c>
      <c r="C76" s="155">
        <f>SUM(C77:C78)</f>
        <v>317578.86</v>
      </c>
      <c r="D76" s="155">
        <f>SUM(D77:D78)</f>
        <v>317538.23</v>
      </c>
      <c r="E76" s="155">
        <f t="shared" si="4"/>
        <v>99.987206327272531</v>
      </c>
      <c r="F76" s="87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>
      <c r="A77" s="157" t="s">
        <v>84</v>
      </c>
      <c r="B77" s="161" t="s">
        <v>85</v>
      </c>
      <c r="C77" s="153">
        <v>237295.99</v>
      </c>
      <c r="D77" s="153">
        <v>237295.99</v>
      </c>
      <c r="E77" s="153">
        <f t="shared" si="4"/>
        <v>100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18" customHeight="1">
      <c r="A78" s="157" t="s">
        <v>86</v>
      </c>
      <c r="B78" s="161" t="s">
        <v>87</v>
      </c>
      <c r="C78" s="153">
        <v>80282.87</v>
      </c>
      <c r="D78" s="153">
        <v>80242.240000000005</v>
      </c>
      <c r="E78" s="153">
        <f t="shared" si="4"/>
        <v>99.949391445522579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6" t="s">
        <v>88</v>
      </c>
      <c r="B79" s="178" t="s">
        <v>89</v>
      </c>
      <c r="C79" s="155">
        <f>SUM(C80:C82)</f>
        <v>44634.729999999996</v>
      </c>
      <c r="D79" s="155">
        <f>SUM(D80:D82)</f>
        <v>43794.479999999996</v>
      </c>
      <c r="E79" s="155">
        <f t="shared" si="4"/>
        <v>98.117497294147398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7" t="s">
        <v>90</v>
      </c>
      <c r="B80" s="161" t="s">
        <v>91</v>
      </c>
      <c r="C80" s="153">
        <v>11235.8</v>
      </c>
      <c r="D80" s="153">
        <v>11234.86</v>
      </c>
      <c r="E80" s="153">
        <f t="shared" si="4"/>
        <v>99.99163388454761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7" t="s">
        <v>92</v>
      </c>
      <c r="B81" s="161" t="s">
        <v>93</v>
      </c>
      <c r="C81" s="153">
        <v>9787.24</v>
      </c>
      <c r="D81" s="153">
        <v>9437.07</v>
      </c>
      <c r="E81" s="153">
        <f t="shared" si="4"/>
        <v>96.422178264761058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94</v>
      </c>
      <c r="B82" s="161" t="s">
        <v>95</v>
      </c>
      <c r="C82" s="153">
        <v>23611.69</v>
      </c>
      <c r="D82" s="153">
        <v>23122.55</v>
      </c>
      <c r="E82" s="153">
        <f t="shared" si="4"/>
        <v>97.928399026075638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6" t="s">
        <v>96</v>
      </c>
      <c r="B83" s="178" t="s">
        <v>97</v>
      </c>
      <c r="C83" s="155">
        <f>C84+C85+C86</f>
        <v>280421.45</v>
      </c>
      <c r="D83" s="155">
        <f>D84+D85+D86</f>
        <v>280399.50999999995</v>
      </c>
      <c r="E83" s="155">
        <f t="shared" si="4"/>
        <v>99.992176062137887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62" t="s">
        <v>98</v>
      </c>
      <c r="B84" s="161" t="s">
        <v>99</v>
      </c>
      <c r="C84" s="153">
        <v>17334.599999999999</v>
      </c>
      <c r="D84" s="153">
        <v>17334.599999999999</v>
      </c>
      <c r="E84" s="153">
        <f t="shared" si="4"/>
        <v>100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62" t="s">
        <v>201</v>
      </c>
      <c r="B85" s="179" t="s">
        <v>196</v>
      </c>
      <c r="C85" s="153">
        <v>247161.46</v>
      </c>
      <c r="D85" s="153">
        <v>247152.24</v>
      </c>
      <c r="E85" s="153">
        <f t="shared" si="4"/>
        <v>99.996269644951923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18" customHeight="1">
      <c r="A86" s="162" t="s">
        <v>100</v>
      </c>
      <c r="B86" s="161" t="s">
        <v>101</v>
      </c>
      <c r="C86" s="153">
        <v>15925.39</v>
      </c>
      <c r="D86" s="153">
        <v>15912.67</v>
      </c>
      <c r="E86" s="153">
        <f t="shared" si="4"/>
        <v>99.92012754475715</v>
      </c>
      <c r="F86" s="87"/>
      <c r="G86" s="3"/>
      <c r="H86" s="22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183" customFormat="1">
      <c r="A87" s="150" t="s">
        <v>160</v>
      </c>
      <c r="B87" s="178" t="s">
        <v>161</v>
      </c>
      <c r="C87" s="155">
        <f>C88+C89</f>
        <v>8116.37</v>
      </c>
      <c r="D87" s="155">
        <f>D88+D89</f>
        <v>8116.37</v>
      </c>
      <c r="E87" s="155">
        <f t="shared" si="4"/>
        <v>100</v>
      </c>
      <c r="F87" s="87"/>
      <c r="G87" s="11"/>
      <c r="H87" s="33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s="2" customFormat="1">
      <c r="A88" s="162" t="s">
        <v>163</v>
      </c>
      <c r="B88" s="161" t="s">
        <v>162</v>
      </c>
      <c r="C88" s="153">
        <v>8116.37</v>
      </c>
      <c r="D88" s="153">
        <v>8116.37</v>
      </c>
      <c r="E88" s="153">
        <f t="shared" si="4"/>
        <v>100</v>
      </c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idden="1">
      <c r="A89" s="225" t="s">
        <v>163</v>
      </c>
      <c r="B89" s="161" t="s">
        <v>162</v>
      </c>
      <c r="C89" s="153">
        <v>0</v>
      </c>
      <c r="D89" s="153">
        <v>0</v>
      </c>
      <c r="E89" s="153" t="e">
        <f t="shared" si="4"/>
        <v>#DIV/0!</v>
      </c>
      <c r="F89" s="87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 ht="31.5">
      <c r="A90" s="156" t="s">
        <v>184</v>
      </c>
      <c r="B90" s="178" t="s">
        <v>103</v>
      </c>
      <c r="C90" s="155">
        <f>C91</f>
        <v>8619.1299999999992</v>
      </c>
      <c r="D90" s="155">
        <f>D91</f>
        <v>4803.18</v>
      </c>
      <c r="E90" s="155">
        <f t="shared" si="4"/>
        <v>55.726970123434739</v>
      </c>
      <c r="F90" s="87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t="31.5">
      <c r="A91" s="162" t="s">
        <v>185</v>
      </c>
      <c r="B91" s="161" t="s">
        <v>105</v>
      </c>
      <c r="C91" s="153">
        <v>8619.1299999999992</v>
      </c>
      <c r="D91" s="153">
        <v>4803.18</v>
      </c>
      <c r="E91" s="153">
        <f t="shared" si="4"/>
        <v>55.726970123434739</v>
      </c>
      <c r="F91" s="87"/>
      <c r="G91" s="186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31.5">
      <c r="A92" s="227" t="s">
        <v>122</v>
      </c>
      <c r="B92" s="229" t="s">
        <v>123</v>
      </c>
      <c r="C92" s="230">
        <f>C93+C96+C101</f>
        <v>140000</v>
      </c>
      <c r="D92" s="230">
        <f>D93+D96+D100+D101</f>
        <v>20306.699999999975</v>
      </c>
      <c r="E92" s="230" t="s">
        <v>124</v>
      </c>
      <c r="F92" s="87"/>
      <c r="G92" s="216"/>
      <c r="H92" s="22"/>
      <c r="I92" s="19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227" t="s">
        <v>125</v>
      </c>
      <c r="B93" s="229" t="s">
        <v>126</v>
      </c>
      <c r="C93" s="230">
        <f>C94-(-C95)+C100</f>
        <v>252325.40000000002</v>
      </c>
      <c r="D93" s="230">
        <f>D94-(-D95)</f>
        <v>91245</v>
      </c>
      <c r="E93" s="230" t="s">
        <v>124</v>
      </c>
      <c r="F93" s="87"/>
      <c r="G93" s="3"/>
      <c r="H93" s="22"/>
      <c r="I93" s="19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228" t="s">
        <v>175</v>
      </c>
      <c r="B94" s="231" t="s">
        <v>126</v>
      </c>
      <c r="C94" s="232">
        <v>511080.4</v>
      </c>
      <c r="D94" s="232">
        <v>350000</v>
      </c>
      <c r="E94" s="153">
        <f>D94/C94*100</f>
        <v>68.482375767100436</v>
      </c>
      <c r="F94" s="87"/>
      <c r="G94" s="3"/>
      <c r="H94" s="22"/>
      <c r="I94" s="19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228" t="s">
        <v>176</v>
      </c>
      <c r="B95" s="231" t="s">
        <v>126</v>
      </c>
      <c r="C95" s="232">
        <v>-258755</v>
      </c>
      <c r="D95" s="232">
        <v>-258755</v>
      </c>
      <c r="E95" s="153">
        <f>D95/C95*100</f>
        <v>100</v>
      </c>
      <c r="F95" s="87"/>
      <c r="G95" s="3"/>
      <c r="H95" s="35"/>
      <c r="I95" s="18"/>
      <c r="J95" s="7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227" t="s">
        <v>177</v>
      </c>
      <c r="B96" s="229" t="s">
        <v>130</v>
      </c>
      <c r="C96" s="230">
        <f>C97+C98</f>
        <v>-112325.40000000002</v>
      </c>
      <c r="D96" s="230">
        <f>D97+D98</f>
        <v>-112325.40000000002</v>
      </c>
      <c r="E96" s="230" t="s">
        <v>124</v>
      </c>
      <c r="F96" s="87"/>
      <c r="G96" s="3"/>
      <c r="H96" s="35"/>
      <c r="I96" s="35"/>
      <c r="J96" s="7"/>
      <c r="K96" s="3"/>
      <c r="L96" s="3"/>
      <c r="M96" s="3"/>
      <c r="N96" s="3"/>
      <c r="O96" s="3"/>
      <c r="P96" s="3"/>
      <c r="Q96" s="3"/>
      <c r="R96" s="3"/>
    </row>
    <row r="97" spans="1:18" s="2" customFormat="1" ht="47.25">
      <c r="A97" s="228" t="s">
        <v>178</v>
      </c>
      <c r="B97" s="231" t="s">
        <v>130</v>
      </c>
      <c r="C97" s="232">
        <v>260000</v>
      </c>
      <c r="D97" s="232">
        <v>260000</v>
      </c>
      <c r="E97" s="153">
        <f>D97/C97*100</f>
        <v>100</v>
      </c>
      <c r="F97" s="87"/>
      <c r="G97" s="3"/>
      <c r="H97" s="35"/>
      <c r="I97" s="35"/>
      <c r="J97" s="7"/>
      <c r="K97" s="3"/>
      <c r="L97" s="3"/>
      <c r="M97" s="3"/>
      <c r="N97" s="3"/>
      <c r="O97" s="3"/>
      <c r="P97" s="3"/>
      <c r="Q97" s="3"/>
      <c r="R97" s="3"/>
    </row>
    <row r="98" spans="1:18" s="2" customFormat="1" ht="47.25">
      <c r="A98" s="228" t="s">
        <v>179</v>
      </c>
      <c r="B98" s="231" t="s">
        <v>130</v>
      </c>
      <c r="C98" s="232">
        <v>-372325.4</v>
      </c>
      <c r="D98" s="232">
        <v>-372325.4</v>
      </c>
      <c r="E98" s="153">
        <f>D98/C98*100</f>
        <v>100</v>
      </c>
      <c r="F98" s="87"/>
      <c r="G98" s="186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2" customFormat="1" ht="31.5" hidden="1">
      <c r="A99" s="227" t="s">
        <v>133</v>
      </c>
      <c r="B99" s="229" t="s">
        <v>134</v>
      </c>
      <c r="C99" s="230"/>
      <c r="D99" s="230"/>
      <c r="E99" s="230" t="s">
        <v>124</v>
      </c>
      <c r="F99" s="87"/>
      <c r="G99" s="185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s="2" customFormat="1" ht="31.5">
      <c r="A100" s="227" t="s">
        <v>133</v>
      </c>
      <c r="B100" s="229" t="s">
        <v>134</v>
      </c>
      <c r="C100" s="230">
        <v>0</v>
      </c>
      <c r="D100" s="230">
        <v>-4727.3999999999996</v>
      </c>
      <c r="E100" s="230" t="s">
        <v>124</v>
      </c>
      <c r="F100" s="87"/>
      <c r="G100" s="216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31.5">
      <c r="A101" s="227" t="s">
        <v>135</v>
      </c>
      <c r="B101" s="229" t="s">
        <v>136</v>
      </c>
      <c r="C101" s="230">
        <v>0</v>
      </c>
      <c r="D101" s="230">
        <v>46114.5</v>
      </c>
      <c r="E101" s="230" t="s">
        <v>124</v>
      </c>
      <c r="F101" s="87"/>
      <c r="G101" s="216"/>
      <c r="H101" s="35"/>
      <c r="I101" s="35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>
      <c r="A102" s="37"/>
      <c r="B102" s="1"/>
      <c r="C102" s="86"/>
      <c r="D102" s="86"/>
      <c r="E102" s="86"/>
      <c r="F102" s="86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>
      <c r="A103" s="37"/>
      <c r="B103" s="1"/>
      <c r="C103" s="86"/>
      <c r="D103" s="86"/>
      <c r="E103" s="86"/>
      <c r="F103" s="86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>
      <c r="A104" s="37"/>
      <c r="B104" s="1"/>
      <c r="C104" s="86"/>
      <c r="D104" s="86"/>
      <c r="E104" s="86"/>
      <c r="F104" s="86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>
      <c r="A105" s="37"/>
      <c r="B105" s="1"/>
      <c r="C105" s="86"/>
      <c r="D105" s="86"/>
      <c r="E105" s="86"/>
      <c r="F105" s="86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>
      <c r="A106" s="37"/>
      <c r="B106" s="1"/>
      <c r="C106" s="86"/>
      <c r="D106" s="86"/>
      <c r="E106" s="86"/>
      <c r="F106" s="86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37"/>
      <c r="B107" s="1"/>
      <c r="C107" s="86"/>
      <c r="D107" s="86"/>
      <c r="E107" s="86"/>
      <c r="F107" s="86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37"/>
      <c r="B108" s="1"/>
      <c r="C108" s="86"/>
      <c r="D108" s="86"/>
      <c r="E108" s="86"/>
      <c r="F108" s="8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37"/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91"/>
      <c r="D292" s="91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91"/>
      <c r="D293" s="91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91"/>
      <c r="D294" s="91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91"/>
      <c r="D295" s="91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91"/>
      <c r="D296" s="91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91"/>
      <c r="D297" s="91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91"/>
      <c r="D298" s="91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91"/>
      <c r="D299" s="91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91"/>
      <c r="D377" s="91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</sheetData>
  <customSheetViews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56" fitToHeight="2" orientation="portrait" blackAndWhite="1" r:id="rId4"/>
  <headerFooter alignWithMargins="0"/>
  <rowBreaks count="1" manualBreakCount="1">
    <brk id="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04" customWidth="1"/>
  </cols>
  <sheetData>
    <row r="1" spans="1:5">
      <c r="A1" s="194" t="s">
        <v>174</v>
      </c>
      <c r="B1" s="193"/>
      <c r="C1" s="193"/>
      <c r="D1" s="193"/>
      <c r="E1" s="195"/>
    </row>
    <row r="2" spans="1:5" ht="12.75">
      <c r="A2"/>
      <c r="B2"/>
      <c r="C2"/>
      <c r="D2"/>
      <c r="E2" s="196"/>
    </row>
    <row r="3" spans="1:5">
      <c r="B3" s="188"/>
      <c r="C3" s="176"/>
      <c r="D3" s="176"/>
      <c r="E3" s="197"/>
    </row>
    <row r="4" spans="1:5">
      <c r="A4" s="135"/>
      <c r="B4" s="136"/>
      <c r="C4" s="137"/>
      <c r="D4" s="137"/>
      <c r="E4" s="198" t="s">
        <v>0</v>
      </c>
    </row>
    <row r="5" spans="1:5" ht="47.25">
      <c r="A5" s="190" t="s">
        <v>1</v>
      </c>
      <c r="B5" s="190" t="s">
        <v>2</v>
      </c>
      <c r="C5" s="189" t="s">
        <v>172</v>
      </c>
      <c r="D5" s="189" t="s">
        <v>173</v>
      </c>
      <c r="E5" s="199" t="s">
        <v>169</v>
      </c>
    </row>
    <row r="6" spans="1:5" ht="12.75">
      <c r="A6"/>
      <c r="B6"/>
      <c r="C6"/>
      <c r="D6"/>
      <c r="E6" s="196"/>
    </row>
    <row r="7" spans="1:5">
      <c r="A7" s="138">
        <v>1</v>
      </c>
      <c r="B7" s="139">
        <v>2</v>
      </c>
      <c r="C7" s="138">
        <v>3</v>
      </c>
      <c r="D7" s="138">
        <v>4</v>
      </c>
      <c r="E7" s="200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4018436.17</v>
      </c>
      <c r="E8" s="201">
        <f>D8-C8</f>
        <v>993994.77</v>
      </c>
    </row>
    <row r="9" spans="1:5">
      <c r="A9" s="175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1812155.2100000002</v>
      </c>
      <c r="E9" s="201">
        <f t="shared" ref="E9:E72" si="0">D9-C9</f>
        <v>434331.41000000015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1095303.3600000001</v>
      </c>
      <c r="E10" s="202">
        <f t="shared" si="0"/>
        <v>364577.8600000001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2142.44</v>
      </c>
      <c r="E11" s="202">
        <f t="shared" si="0"/>
        <v>335.34000000000015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290197.55</v>
      </c>
      <c r="E12" s="202">
        <f t="shared" si="0"/>
        <v>85455.25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40669.83</v>
      </c>
      <c r="E13" s="202">
        <f t="shared" si="0"/>
        <v>1287.2300000000032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12041.63</v>
      </c>
      <c r="E14" s="202">
        <f t="shared" si="0"/>
        <v>2903.7299999999996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0</v>
      </c>
      <c r="E15" s="202">
        <f t="shared" si="0"/>
        <v>-0.2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170253.02</v>
      </c>
      <c r="E16" s="202">
        <f t="shared" si="0"/>
        <v>-113469.98000000001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4538.95</v>
      </c>
      <c r="E17" s="202">
        <f t="shared" si="0"/>
        <v>1055.3499999999999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1665.34</v>
      </c>
      <c r="E18" s="202">
        <f t="shared" si="0"/>
        <v>-1119.76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70577.64</v>
      </c>
      <c r="E19" s="202">
        <f t="shared" si="0"/>
        <v>27060.239999999998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124613.34</v>
      </c>
      <c r="E20" s="202">
        <f t="shared" si="0"/>
        <v>68786.34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152.11000000000001</v>
      </c>
      <c r="E21" s="202">
        <f t="shared" si="0"/>
        <v>-2539.9899999999998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доходами'!D22</f>
        <v>0</v>
      </c>
      <c r="E22" s="202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2206280.96</v>
      </c>
      <c r="E23" s="201">
        <f t="shared" si="0"/>
        <v>559663.3600000001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2205205.6</v>
      </c>
      <c r="E24" s="201">
        <f t="shared" si="0"/>
        <v>556084.10000000009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доходами'!D25</f>
        <v>42389.37</v>
      </c>
      <c r="E25" s="202">
        <f t="shared" si="0"/>
        <v>820.47000000000116</v>
      </c>
    </row>
    <row r="26" spans="1:5">
      <c r="A26" s="151" t="s">
        <v>168</v>
      </c>
      <c r="B26" s="152">
        <v>2021000</v>
      </c>
      <c r="C26" s="145">
        <v>0</v>
      </c>
      <c r="D26" s="145">
        <f>'с развёрнутыми доходами'!D26</f>
        <v>15074.4</v>
      </c>
      <c r="E26" s="202">
        <f t="shared" si="0"/>
        <v>15074.4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доходами'!D27</f>
        <v>483875.53</v>
      </c>
      <c r="E27" s="202">
        <f t="shared" si="0"/>
        <v>129158.73000000004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доходами'!D28</f>
        <v>1567930.04</v>
      </c>
      <c r="E28" s="202">
        <f t="shared" si="0"/>
        <v>329194.23999999999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доходами'!D29</f>
        <v>111010.66</v>
      </c>
      <c r="E29" s="202">
        <f t="shared" si="0"/>
        <v>96910.66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доходами'!D30</f>
        <v>1261.1500000000001</v>
      </c>
      <c r="E30" s="202">
        <f t="shared" si="0"/>
        <v>233.75</v>
      </c>
    </row>
    <row r="31" spans="1:5" ht="110.25">
      <c r="A31" s="154" t="s">
        <v>167</v>
      </c>
      <c r="B31" s="144">
        <v>20804000</v>
      </c>
      <c r="C31" s="145">
        <v>0</v>
      </c>
      <c r="D31" s="145">
        <f>'с развёрнутыми доходами'!D31</f>
        <v>0</v>
      </c>
      <c r="E31" s="202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доходами'!D32</f>
        <v>4295.8100000000004</v>
      </c>
      <c r="E32" s="202">
        <f t="shared" si="0"/>
        <v>4219.51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доходами'!D33</f>
        <v>-4481.6000000000004</v>
      </c>
      <c r="E33" s="202">
        <f t="shared" si="0"/>
        <v>-874.00000000000045</v>
      </c>
    </row>
    <row r="34" spans="1:5">
      <c r="A34" s="156" t="s">
        <v>26</v>
      </c>
      <c r="B34" s="190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03">
        <f t="shared" si="0"/>
        <v>79185.099999999627</v>
      </c>
    </row>
    <row r="35" spans="1:5">
      <c r="A35" s="191" t="s">
        <v>27</v>
      </c>
      <c r="B35" s="190"/>
      <c r="C35" s="155">
        <f>C36+C46+C50+C55+C60+C62+C68+C71+C75+C79+C83</f>
        <v>2143220</v>
      </c>
      <c r="D35" s="155">
        <f>D36+D46+D50+D55+D60+D62+D68+D71+D75+D79+D83</f>
        <v>2222405.0999999996</v>
      </c>
      <c r="E35" s="203">
        <f t="shared" si="0"/>
        <v>79185.099999999627</v>
      </c>
    </row>
    <row r="36" spans="1:5">
      <c r="A36" s="156" t="s">
        <v>28</v>
      </c>
      <c r="B36" s="178" t="s">
        <v>29</v>
      </c>
      <c r="C36" s="155">
        <f>SUM(C37:C45)</f>
        <v>245467.90000000002</v>
      </c>
      <c r="D36" s="155">
        <f>SUM(D37:D45)</f>
        <v>212563.1</v>
      </c>
      <c r="E36" s="203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82">
        <v>0</v>
      </c>
      <c r="E37" s="202">
        <f t="shared" si="0"/>
        <v>0</v>
      </c>
    </row>
    <row r="38" spans="1:5" ht="31.5">
      <c r="A38" s="157" t="s">
        <v>165</v>
      </c>
      <c r="B38" s="159" t="s">
        <v>31</v>
      </c>
      <c r="C38" s="145">
        <v>3963.5</v>
      </c>
      <c r="D38" s="145">
        <v>4606.1000000000004</v>
      </c>
      <c r="E38" s="202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02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00">
        <f t="shared" si="0"/>
        <v>2998.1999999999825</v>
      </c>
    </row>
    <row r="41" spans="1:5">
      <c r="A41" s="160" t="s">
        <v>144</v>
      </c>
      <c r="B41" s="179" t="s">
        <v>145</v>
      </c>
      <c r="C41" s="153"/>
      <c r="D41" s="153"/>
      <c r="E41" s="200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00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00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00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00">
        <f t="shared" si="0"/>
        <v>-41333.600000000006</v>
      </c>
    </row>
    <row r="46" spans="1:5" ht="31.5">
      <c r="A46" s="156" t="s">
        <v>44</v>
      </c>
      <c r="B46" s="178" t="s">
        <v>45</v>
      </c>
      <c r="C46" s="155">
        <f>SUM(C47:C48)+C49</f>
        <v>2687.8</v>
      </c>
      <c r="D46" s="155">
        <f>SUM(D47:D48)+D49</f>
        <v>3077.8999999999996</v>
      </c>
      <c r="E46" s="203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00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00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00">
        <f t="shared" si="0"/>
        <v>511.29999999999995</v>
      </c>
    </row>
    <row r="50" spans="1:5">
      <c r="A50" s="163" t="s">
        <v>52</v>
      </c>
      <c r="B50" s="178" t="s">
        <v>53</v>
      </c>
      <c r="C50" s="155">
        <f>SUM(C51:C54)</f>
        <v>96791.200000000012</v>
      </c>
      <c r="D50" s="155">
        <f>SUM(D51:D54)</f>
        <v>57480.200000000004</v>
      </c>
      <c r="E50" s="203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00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00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00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00">
        <f t="shared" si="0"/>
        <v>-30727.7</v>
      </c>
    </row>
    <row r="55" spans="1:5">
      <c r="A55" s="156" t="s">
        <v>62</v>
      </c>
      <c r="B55" s="178" t="s">
        <v>63</v>
      </c>
      <c r="C55" s="155">
        <f>SUM(C56:C59)</f>
        <v>192014.80000000002</v>
      </c>
      <c r="D55" s="155">
        <f>SUM(D56:D59)</f>
        <v>346237.80000000005</v>
      </c>
      <c r="E55" s="203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00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00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00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00">
        <f t="shared" si="0"/>
        <v>3359.2000000000007</v>
      </c>
    </row>
    <row r="60" spans="1:5">
      <c r="A60" s="150" t="s">
        <v>137</v>
      </c>
      <c r="B60" s="192" t="s">
        <v>139</v>
      </c>
      <c r="C60" s="141">
        <f>C61</f>
        <v>0</v>
      </c>
      <c r="D60" s="141">
        <f>D61</f>
        <v>0</v>
      </c>
      <c r="E60" s="201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00">
        <f t="shared" si="0"/>
        <v>0</v>
      </c>
    </row>
    <row r="62" spans="1:5">
      <c r="A62" s="163" t="s">
        <v>72</v>
      </c>
      <c r="B62" s="178" t="s">
        <v>73</v>
      </c>
      <c r="C62" s="155">
        <f>C63+C64+C66+C67+C65</f>
        <v>1160943.7</v>
      </c>
      <c r="D62" s="155">
        <f>D63+D64+D66+D67+D65</f>
        <v>1198338.7</v>
      </c>
      <c r="E62" s="203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00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00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00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00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00">
        <f t="shared" si="0"/>
        <v>-935.19999999999709</v>
      </c>
    </row>
    <row r="68" spans="1:5">
      <c r="A68" s="156" t="s">
        <v>82</v>
      </c>
      <c r="B68" s="178" t="s">
        <v>83</v>
      </c>
      <c r="C68" s="155">
        <f>SUM(C69:C70)</f>
        <v>185679.5</v>
      </c>
      <c r="D68" s="155">
        <f>SUM(D69:D70)</f>
        <v>155456.79999999999</v>
      </c>
      <c r="E68" s="203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00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00">
        <f t="shared" si="0"/>
        <v>4114.2999999999956</v>
      </c>
    </row>
    <row r="71" spans="1:5">
      <c r="A71" s="156" t="s">
        <v>88</v>
      </c>
      <c r="B71" s="178" t="s">
        <v>89</v>
      </c>
      <c r="C71" s="155">
        <f>SUM(C72:C74)</f>
        <v>37905.800000000003</v>
      </c>
      <c r="D71" s="155">
        <f>SUM(D72:D74)</f>
        <v>38649</v>
      </c>
      <c r="E71" s="203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00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00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00">
        <f t="shared" si="1"/>
        <v>6138.4000000000015</v>
      </c>
    </row>
    <row r="75" spans="1:5">
      <c r="A75" s="156" t="s">
        <v>96</v>
      </c>
      <c r="B75" s="178" t="s">
        <v>97</v>
      </c>
      <c r="C75" s="155">
        <f>SUM(C76:C78)</f>
        <v>158664.80000000002</v>
      </c>
      <c r="D75" s="155">
        <f>SUM(D76:D78)</f>
        <v>173733.3</v>
      </c>
      <c r="E75" s="203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00">
        <f t="shared" si="1"/>
        <v>16744.299999999988</v>
      </c>
    </row>
    <row r="77" spans="1:5">
      <c r="A77" s="162" t="s">
        <v>143</v>
      </c>
      <c r="B77" s="179" t="s">
        <v>142</v>
      </c>
      <c r="C77" s="153"/>
      <c r="D77" s="153"/>
      <c r="E77" s="200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00">
        <f t="shared" si="1"/>
        <v>-1675.8000000000011</v>
      </c>
    </row>
    <row r="79" spans="1:5">
      <c r="A79" s="150" t="s">
        <v>160</v>
      </c>
      <c r="B79" s="178" t="s">
        <v>161</v>
      </c>
      <c r="C79" s="155">
        <f>C80+C81</f>
        <v>16397.7</v>
      </c>
      <c r="D79" s="155">
        <f>D80+D81</f>
        <v>5061.3</v>
      </c>
      <c r="E79" s="203">
        <f t="shared" si="1"/>
        <v>-11336.400000000001</v>
      </c>
    </row>
    <row r="80" spans="1:5">
      <c r="A80" s="162" t="s">
        <v>170</v>
      </c>
      <c r="B80" s="161" t="s">
        <v>171</v>
      </c>
      <c r="C80" s="153">
        <v>16397.7</v>
      </c>
      <c r="D80" s="155">
        <v>0</v>
      </c>
      <c r="E80" s="203"/>
    </row>
    <row r="81" spans="1:5">
      <c r="A81" s="162" t="s">
        <v>163</v>
      </c>
      <c r="B81" s="161" t="s">
        <v>162</v>
      </c>
      <c r="C81" s="153">
        <v>0</v>
      </c>
      <c r="D81" s="153">
        <v>5061.3</v>
      </c>
      <c r="E81" s="200">
        <f t="shared" si="1"/>
        <v>5061.3</v>
      </c>
    </row>
    <row r="82" spans="1:5">
      <c r="A82" s="162" t="s">
        <v>163</v>
      </c>
      <c r="B82" s="161" t="s">
        <v>162</v>
      </c>
      <c r="C82" s="153">
        <v>0</v>
      </c>
      <c r="D82" s="153">
        <v>0</v>
      </c>
      <c r="E82" s="200">
        <f t="shared" si="1"/>
        <v>0</v>
      </c>
    </row>
    <row r="83" spans="1:5" ht="31.5">
      <c r="A83" s="156" t="s">
        <v>102</v>
      </c>
      <c r="B83" s="178" t="s">
        <v>103</v>
      </c>
      <c r="C83" s="155">
        <f>C84</f>
        <v>46666.8</v>
      </c>
      <c r="D83" s="155">
        <f>D84</f>
        <v>31807</v>
      </c>
      <c r="E83" s="203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00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2025-01-20T13:42:09Z</cp:lastPrinted>
  <dcterms:created xsi:type="dcterms:W3CDTF">2014-02-03T08:40:31Z</dcterms:created>
  <dcterms:modified xsi:type="dcterms:W3CDTF">2025-01-24T08:45:21Z</dcterms:modified>
</cp:coreProperties>
</file>