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доходами'!$A$1:$E$76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доходами'!$A$1:$E$109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доходами'!$A$1:$E$76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доходами'!$31:$33,'с развёрнутыми доходами'!$55:$55</definedName>
    <definedName name="Z_6382D31E_57F9_431A_8857_6E05C5DDD46B_.wvu.PrintArea" localSheetId="0" hidden="1">'с развёрнутыми доходами'!$A$1:$E$76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доходами'!$55:$55</definedName>
    <definedName name="Z_68DC45B0_5DDE_44CE_B6FE_5C917556A2F2_.wvu.PrintArea" localSheetId="0" hidden="1">'с развёрнутыми доходами'!$A$1:$E$69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доходами'!$A$1:$E$109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доходами'!$102:$102</definedName>
    <definedName name="Z_81A19E5D_79FB_4B88_B6C5_8807F61EBDAB_.wvu.PrintArea" localSheetId="0" hidden="1">'с развёрнутыми доходами'!$A$1:$E$109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доходами'!$A$1:$E$109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доходами'!$102:$102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доходами'!$A$1:$E$69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доходами'!$55:$55</definedName>
    <definedName name="Z_AD882775_3712_4CB6_AC49_EEC018467B03_.wvu.PrintArea" localSheetId="0" hidden="1">'с развёрнутыми доходами'!$A$1:$E$109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доходами'!$93:$93,'с развёрнутыми доходами'!$102:$102</definedName>
    <definedName name="Z_BED635A2_EB54_451F_9C46_B3D74CB2D886_.wvu.PrintArea" localSheetId="0" hidden="1">'с развёрнутыми доходами'!$A$1:$E$76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доходами'!$A$1:$E$76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доходами'!$55:$55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доходами'!$A$1:$E$109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доходами'!$93:$93,'с развёрнутыми доходами'!$102:$102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доходами'!$A$1:$E$110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E58" i="1"/>
  <c r="E65"/>
  <c r="E64"/>
  <c r="E63"/>
  <c r="E60"/>
  <c r="D92"/>
  <c r="C92"/>
  <c r="D87"/>
  <c r="C87"/>
  <c r="C102"/>
  <c r="E102" s="1"/>
  <c r="E101"/>
  <c r="D100"/>
  <c r="C100"/>
  <c r="E99"/>
  <c r="D97"/>
  <c r="C97"/>
  <c r="D96"/>
  <c r="C96"/>
  <c r="E95"/>
  <c r="D94"/>
  <c r="C94"/>
  <c r="E93"/>
  <c r="E91"/>
  <c r="E90"/>
  <c r="E89"/>
  <c r="E88"/>
  <c r="E86"/>
  <c r="E85"/>
  <c r="E84"/>
  <c r="D83"/>
  <c r="C83"/>
  <c r="E82"/>
  <c r="E81"/>
  <c r="D80"/>
  <c r="C80"/>
  <c r="E79"/>
  <c r="E78"/>
  <c r="E77"/>
  <c r="E76"/>
  <c r="E75"/>
  <c r="E74"/>
  <c r="D73"/>
  <c r="C73"/>
  <c r="E72"/>
  <c r="D71"/>
  <c r="C71"/>
  <c r="E70"/>
  <c r="E69"/>
  <c r="E68"/>
  <c r="E67"/>
  <c r="D66"/>
  <c r="C66"/>
  <c r="D61"/>
  <c r="C61"/>
  <c r="E59"/>
  <c r="D57"/>
  <c r="C57"/>
  <c r="E56"/>
  <c r="E53"/>
  <c r="E51"/>
  <c r="E50"/>
  <c r="E49"/>
  <c r="D47"/>
  <c r="C47"/>
  <c r="D46"/>
  <c r="C46"/>
  <c r="E45"/>
  <c r="E44"/>
  <c r="E43"/>
  <c r="E42"/>
  <c r="E41"/>
  <c r="E40"/>
  <c r="E39"/>
  <c r="E38"/>
  <c r="E37"/>
  <c r="D36"/>
  <c r="C36"/>
  <c r="D35"/>
  <c r="C35"/>
  <c r="E71" l="1"/>
  <c r="E83"/>
  <c r="E94"/>
  <c r="E92"/>
  <c r="E87"/>
  <c r="E80"/>
  <c r="E73"/>
  <c r="E66"/>
  <c r="E61"/>
  <c r="E57"/>
  <c r="E35"/>
  <c r="E46"/>
  <c r="E47"/>
  <c r="E36"/>
  <c r="D9" l="1"/>
  <c r="C24"/>
  <c r="C23" s="1"/>
  <c r="C9"/>
  <c r="E30"/>
  <c r="E26"/>
  <c r="E32"/>
  <c r="E33"/>
  <c r="C8" l="1"/>
  <c r="E34"/>
  <c r="E31"/>
  <c r="E14" l="1"/>
  <c r="E29" l="1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24" i="1" l="1"/>
  <c r="D23" s="1"/>
  <c r="D8" s="1"/>
  <c r="E28" l="1"/>
  <c r="E27"/>
  <c r="E25"/>
  <c r="E20"/>
  <c r="E19"/>
  <c r="E18"/>
  <c r="E17"/>
  <c r="E16"/>
  <c r="E13"/>
  <c r="E12"/>
  <c r="E11"/>
  <c r="E10"/>
  <c r="E9" l="1"/>
  <c r="E24"/>
  <c r="E23" l="1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<sst xmlns="http://schemas.openxmlformats.org/spreadsheetml/2006/main" count="487" uniqueCount="206">
  <si>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</si>
  <si>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</si>
  <si>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</si>
  <si>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</si>
  <si>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</si>
  <si>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</si>
  <si>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</si>
  <si>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</si>
  <si>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</si>
  <si>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</si>
  <si>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</si>
  <si>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</si>
  <si>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</si>
  <si>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</si>
  <si>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</si>
  <si>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</si>
  <si>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</si>
  <si>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</si>
  <si>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</si>
  <si>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</si>
  <si>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</si>
  <si>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</si>
  <si>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</si>
  <si>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</si>
  <si>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</si>
  <si>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</si>
  <si>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</si>
  <si>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</si>
  <si>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</si>
  <si>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</si>
  <si>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</si>
  <si>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</si>
  <si>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</si>
  <si>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</si>
  <si>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</si>
  <si>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</si>
  <si>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</si>
  <si>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</si>
  <si>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</si>
  <si>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</si>
  <si>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</si>
  <si>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</si>
  <si>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</si>
  <si>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</si>
  <si>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</si>
  <si>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</si>
  <si>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</si>
  <si>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</si>
  <si>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</si>
  <si>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</si>
  <si>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</si>
  <si>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</si>
  <si>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</si>
  <si>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</si>
  <si>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</si>
  <si>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</si>
  <si>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</si>
  <si>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</si>
  <si>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</si>
  <si>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</si>
  <si>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</si>
  <si>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</si>
  <si>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</si>
  <si>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</si>
  <si>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</si>
  <si>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</si>
  <si>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</si>
  <si>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</si>
  <si>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</si>
  <si>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</si>
  <si>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</si>
  <si>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</si>
  <si>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</si>
  <si>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</si>
  <si>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</si>
  <si>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</si>
  <si>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</si>
  <si>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</si>
  <si>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</si>
  <si>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</si>
  <si>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</si>
  <si>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</si>
  <si>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</si>
  <si>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</si>
  <si>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</si>
  <si>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</si>
  <si>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</si>
  <si>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</si>
  <si>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</si>
  <si>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</si>
  <si>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</si>
  <si>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</si>
  <si>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</si>
  <si>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</si>
  <si>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</si>
  <si>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</si>
  <si>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</si>
  <si>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</si>
  <si>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</si>
  <si>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</si>
  <si>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</si>
  <si>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</si>
  <si>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</si>
  <si>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</si>
  <si>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</si>
  <si>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</si>
  <si>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</si>
  <si>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</si>
  <si>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</si>
  <si>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</si>
  <si>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</si>
  <si>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</si>
  <si>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</si>
  <si>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</si>
  <si>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</si>
  <si>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</si>
  <si>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</si>
  <si>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</si>
  <si>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</si>
  <si>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</si>
  <si>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</si>
  <si>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</si>
  <si>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</si>
  <si>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</si>
  <si>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</si>
  <si>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</si>
  <si>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</si>
  <si>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</si>
  <si>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</si>
  <si>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</si>
  <si>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</si>
  <si>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</si>
  <si>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</si>
  <si>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</si>
  <si>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</si>
  <si>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</si>
  <si>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</si>
  <si>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</si>
  <si>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</si>
  <si>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</si>
  <si>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</si>
  <si>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</si>
  <si>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</si>
  <si>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</si>
  <si>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</si>
  <si>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</si>
  <si>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</si>
  <si>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</si>
  <si>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</si>
  <si>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</si>
  <si>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</si>
  <si>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</si>
  <si>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</si>
  <si>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</si>
  <si>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</si>
  <si>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</si>
  <si>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</si>
  <si>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</si>
  <si>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</si>
  <si>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</si>
  <si>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</si>
  <si>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</si>
  <si>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</si>
  <si>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</si>
  <si>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</si>
  <si>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</si>
  <si>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</si>
  <si>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</si>
  <si>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</si>
  <si>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</si>
  <si>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</si>
  <si>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</si>
  <si>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</si>
  <si>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</si>
  <si>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</si>
  <si>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</si>
  <si>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</si>
  <si>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</si>
  <si>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</si>
  <si>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</si>
  <si>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</si>
  <si>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</si>
  <si>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</si>
  <si>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</si>
  <si>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</si>
  <si>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</si>
  <si>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Управление образования администрации муниципального  округа "Усинск" Республики Коми</t>
  </si>
  <si>
    <t>Управление физической культуры и спорта  администрации муниципального округа "Усинск" Республики Коми</t>
  </si>
  <si>
    <t>Комитет по управлению муниципальным имуществом администрации муниципального округа "Усинск" Республики Коми</t>
  </si>
  <si>
    <t>Администрация муниципального округа "Усинск" Республики Коми</t>
  </si>
  <si>
    <t>Управление культуры и национальной политики администрации муниципального округа "Усинск" Республики Коми</t>
  </si>
  <si>
    <t>Финуправление администрации муниципального округа "Усинск" Республики Коми</t>
  </si>
  <si>
    <t>Совет муниципального округа "Усинск" Республики Коми</t>
  </si>
  <si>
    <t>Контрольно-счетная палата муниципального округа "Усинск" Республики Коми</t>
  </si>
  <si>
    <t>Управление жилищно-коммунального хозяйства администрации муниципального округа "Усинск" Республики Коми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</si>
  <si>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</si>
  <si>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</si>
  <si>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</si>
  <si>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</si>
  <si>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</si>
  <si>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</si>
  <si>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Информация об исполнении бюджета муниципального округа "Усинск" Республики Коми на 01.04.2025 года</t>
  </si>
  <si>
    <t xml:space="preserve">План на 2025 год </t>
  </si>
  <si>
    <t>Безвозмездные поступления от государственных (муниципальных) организаций в бюджеты муниципальных округов</t>
  </si>
  <si>
    <t>Профессиональная подготовка, переподготовка и повышение квалификации</t>
  </si>
  <si>
    <t>0705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</si>
</sst>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6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2" fillId="0" borderId="0"/>
    <xf numFmtId="4" fontId="33" fillId="0" borderId="6">
      <alignment horizontal="right" vertical="top" shrinkToFit="1"/>
    </xf>
    <xf numFmtId="4" fontId="33" fillId="0" borderId="7">
      <alignment horizontal="right" vertical="top" shrinkToFit="1"/>
    </xf>
    <xf numFmtId="49" fontId="34" fillId="0" borderId="8">
      <alignment horizontal="center" vertical="top" shrinkToFit="1"/>
    </xf>
    <xf numFmtId="49" fontId="35" fillId="0" borderId="9">
      <alignment horizontal="center" vertical="center" wrapText="1"/>
    </xf>
    <xf numFmtId="0" fontId="33" fillId="0" borderId="0">
      <alignment horizontal="right" vertical="top" wrapText="1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</cellStyleXfs>
  <cellXfs count="243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167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68" fontId="1" fillId="0" borderId="0" xfId="0" applyNumberFormat="1" applyFont="1" applyFill="1" applyBorder="1" applyAlignment="1">
      <alignment vertical="top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0" fontId="22" fillId="0" borderId="2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4" fontId="28" fillId="0" borderId="0" xfId="0" applyNumberFormat="1" applyFont="1" applyFill="1" applyBorder="1" applyAlignment="1" applyProtection="1">
      <alignment horizontal="right"/>
    </xf>
    <xf numFmtId="167" fontId="31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topLeftCell="A97" zoomScaleSheetLayoutView="100" workbookViewId="0">
      <selection activeCell="H16" sqref="H16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7" t="s">
        <v>201</v>
      </c>
      <c r="B1" s="237"/>
      <c r="C1" s="237"/>
      <c r="D1" s="237"/>
      <c r="E1" s="238"/>
      <c r="F1" s="87"/>
      <c r="G1" s="4"/>
      <c r="I1" s="4"/>
      <c r="J1" s="4"/>
      <c r="K1" s="4"/>
    </row>
    <row r="2" spans="1:11" ht="18.75" customHeight="1">
      <c r="A2" s="237"/>
      <c r="B2" s="237"/>
      <c r="C2" s="237"/>
      <c r="D2" s="237"/>
      <c r="E2" s="238"/>
      <c r="F2" s="87"/>
      <c r="G2" s="4"/>
      <c r="I2" s="4"/>
      <c r="J2" s="4"/>
      <c r="K2" s="4"/>
    </row>
    <row r="3" spans="1:11" ht="18.75" customHeight="1">
      <c r="B3" s="233"/>
      <c r="C3" s="180"/>
      <c r="D3" s="180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81"/>
      <c r="G4" s="4"/>
      <c r="I4" s="4"/>
      <c r="J4" s="4"/>
      <c r="K4" s="4"/>
    </row>
    <row r="5" spans="1:11" ht="15.75" customHeight="1">
      <c r="A5" s="241" t="s">
        <v>1</v>
      </c>
      <c r="B5" s="241" t="s">
        <v>2</v>
      </c>
      <c r="C5" s="239" t="s">
        <v>202</v>
      </c>
      <c r="D5" s="239" t="s">
        <v>3</v>
      </c>
      <c r="E5" s="239" t="s">
        <v>164</v>
      </c>
      <c r="F5" s="180"/>
      <c r="G5" s="4"/>
      <c r="H5" s="87"/>
      <c r="I5" s="87"/>
      <c r="J5" s="87"/>
      <c r="K5" s="4"/>
    </row>
    <row r="6" spans="1:11" ht="42.75" customHeight="1">
      <c r="A6" s="242"/>
      <c r="B6" s="242"/>
      <c r="C6" s="240"/>
      <c r="D6" s="240"/>
      <c r="E6" s="240"/>
      <c r="F6" s="180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86"/>
      <c r="G7" s="4"/>
      <c r="H7" s="22"/>
      <c r="I7" s="22"/>
      <c r="J7" s="22"/>
      <c r="K7" s="4"/>
    </row>
    <row r="8" spans="1:11">
      <c r="A8" s="140" t="s">
        <v>5</v>
      </c>
      <c r="B8" s="149"/>
      <c r="C8" s="141">
        <f>C9+C23</f>
        <v>3705775.2</v>
      </c>
      <c r="D8" s="141">
        <f>D9+D23</f>
        <v>764189.00000000012</v>
      </c>
      <c r="E8" s="141">
        <f t="shared" ref="E8:E13" si="0">D8/C8*100</f>
        <v>20.621569273818878</v>
      </c>
      <c r="F8" s="87"/>
      <c r="G8" s="6"/>
      <c r="H8" s="22"/>
      <c r="I8" s="22"/>
      <c r="J8" s="22"/>
      <c r="K8" s="22"/>
    </row>
    <row r="9" spans="1:11">
      <c r="A9" s="179" t="s">
        <v>6</v>
      </c>
      <c r="B9" s="142">
        <v>10000000</v>
      </c>
      <c r="C9" s="141">
        <f>SUM(C10:C22)</f>
        <v>1654003.7</v>
      </c>
      <c r="D9" s="141">
        <f>SUM(D10:D22)</f>
        <v>354131.50000000006</v>
      </c>
      <c r="E9" s="141">
        <f t="shared" si="0"/>
        <v>21.41056274541587</v>
      </c>
      <c r="F9" s="87"/>
      <c r="G9" s="6"/>
      <c r="H9" s="22"/>
      <c r="I9" s="4"/>
      <c r="J9" s="4"/>
      <c r="K9" s="4"/>
    </row>
    <row r="10" spans="1:11">
      <c r="A10" s="143" t="s">
        <v>7</v>
      </c>
      <c r="B10" s="144">
        <v>10102000</v>
      </c>
      <c r="C10" s="145">
        <v>1006894</v>
      </c>
      <c r="D10" s="145">
        <v>219137.5</v>
      </c>
      <c r="E10" s="145">
        <f t="shared" si="0"/>
        <v>21.763710976527818</v>
      </c>
      <c r="F10" s="87"/>
      <c r="G10" s="6"/>
      <c r="H10" s="22"/>
      <c r="I10" s="6"/>
      <c r="J10" s="209"/>
      <c r="K10" s="4"/>
    </row>
    <row r="11" spans="1:11" ht="31.5">
      <c r="A11" s="146" t="s">
        <v>141</v>
      </c>
      <c r="B11" s="144">
        <v>10300000</v>
      </c>
      <c r="C11" s="145">
        <v>2190</v>
      </c>
      <c r="D11" s="145">
        <v>526.1</v>
      </c>
      <c r="E11" s="145">
        <f t="shared" si="0"/>
        <v>24.022831050228312</v>
      </c>
      <c r="F11" s="87"/>
      <c r="G11" s="6"/>
      <c r="H11" s="235"/>
      <c r="I11" s="235"/>
      <c r="J11" s="209"/>
      <c r="K11" s="4"/>
    </row>
    <row r="12" spans="1:11">
      <c r="A12" s="147" t="s">
        <v>8</v>
      </c>
      <c r="B12" s="144">
        <v>10500000</v>
      </c>
      <c r="C12" s="145">
        <v>348260</v>
      </c>
      <c r="D12" s="145">
        <v>40056.300000000003</v>
      </c>
      <c r="E12" s="145">
        <f t="shared" si="0"/>
        <v>11.501837707459945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43353</v>
      </c>
      <c r="D13" s="145">
        <v>4333.7</v>
      </c>
      <c r="E13" s="145">
        <f t="shared" si="0"/>
        <v>9.9963093672871537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15956</v>
      </c>
      <c r="D14" s="145">
        <v>5415.9</v>
      </c>
      <c r="E14" s="145">
        <f>D14/C14*100</f>
        <v>33.942717473050891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174503.9</v>
      </c>
      <c r="D16" s="145">
        <v>41036.6</v>
      </c>
      <c r="E16" s="145">
        <f t="shared" ref="E16:E20" si="1">D16/C16*100</f>
        <v>23.516150641905426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3753</v>
      </c>
      <c r="D17" s="145">
        <v>1479.8</v>
      </c>
      <c r="E17" s="145">
        <f t="shared" si="1"/>
        <v>39.429789501731946</v>
      </c>
      <c r="F17" s="87"/>
      <c r="G17" s="7"/>
    </row>
    <row r="18" spans="1:10" ht="31.5">
      <c r="A18" s="148" t="s">
        <v>14</v>
      </c>
      <c r="B18" s="144">
        <v>11300000</v>
      </c>
      <c r="C18" s="145">
        <v>600</v>
      </c>
      <c r="D18" s="145">
        <v>417.6</v>
      </c>
      <c r="E18" s="145">
        <f t="shared" si="1"/>
        <v>69.600000000000009</v>
      </c>
      <c r="F18" s="87"/>
      <c r="G18" s="7"/>
    </row>
    <row r="19" spans="1:10" ht="31.5">
      <c r="A19" s="148" t="s">
        <v>15</v>
      </c>
      <c r="B19" s="144">
        <v>11400000</v>
      </c>
      <c r="C19" s="145">
        <v>48537.3</v>
      </c>
      <c r="D19" s="145">
        <v>10081.200000000001</v>
      </c>
      <c r="E19" s="145">
        <f t="shared" si="1"/>
        <v>20.770005748156571</v>
      </c>
      <c r="F19" s="87"/>
      <c r="G19" s="7"/>
    </row>
    <row r="20" spans="1:10">
      <c r="A20" s="148" t="s">
        <v>16</v>
      </c>
      <c r="B20" s="144">
        <v>11600000</v>
      </c>
      <c r="C20" s="145">
        <v>9956.5</v>
      </c>
      <c r="D20" s="145">
        <v>31667.9</v>
      </c>
      <c r="E20" s="145">
        <f t="shared" si="1"/>
        <v>318.06257218902226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-21.1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C24+C30+C31+C33+C34</f>
        <v>2051771.5</v>
      </c>
      <c r="D23" s="141">
        <f>D24+D34+D33+D31+D32+D30</f>
        <v>410057.50000000006</v>
      </c>
      <c r="E23" s="141">
        <f t="shared" ref="E23:E28" si="2">D23/C23*100</f>
        <v>19.985534451570267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2044571.6</v>
      </c>
      <c r="D24" s="141">
        <f>SUM(D25:D29)-D26</f>
        <v>403889.60000000003</v>
      </c>
      <c r="E24" s="141">
        <f t="shared" si="2"/>
        <v>19.754240937319096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2634.4</v>
      </c>
      <c r="D25" s="145">
        <v>2634.4</v>
      </c>
      <c r="E25" s="153">
        <f t="shared" si="2"/>
        <v>100</v>
      </c>
      <c r="F25" s="87"/>
      <c r="G25" s="7"/>
    </row>
    <row r="26" spans="1:10">
      <c r="A26" s="151" t="s">
        <v>168</v>
      </c>
      <c r="B26" s="152">
        <v>20210000</v>
      </c>
      <c r="C26" s="145">
        <v>2634.4</v>
      </c>
      <c r="D26" s="145">
        <v>3634.4</v>
      </c>
      <c r="E26" s="153">
        <f t="shared" si="2"/>
        <v>137.95930762222898</v>
      </c>
      <c r="F26" s="87"/>
      <c r="G26" s="7"/>
    </row>
    <row r="27" spans="1:10">
      <c r="A27" s="151" t="s">
        <v>21</v>
      </c>
      <c r="B27" s="152">
        <v>20220000</v>
      </c>
      <c r="C27" s="145">
        <v>393359.9</v>
      </c>
      <c r="D27" s="145">
        <v>80719.8</v>
      </c>
      <c r="E27" s="153">
        <f t="shared" si="2"/>
        <v>20.520597041030364</v>
      </c>
      <c r="F27" s="87"/>
      <c r="G27" s="7"/>
    </row>
    <row r="28" spans="1:10">
      <c r="A28" s="151" t="s">
        <v>22</v>
      </c>
      <c r="B28" s="152">
        <v>20230000</v>
      </c>
      <c r="C28" s="145">
        <v>1541757.5</v>
      </c>
      <c r="D28" s="145">
        <v>297033.2</v>
      </c>
      <c r="E28" s="153">
        <f t="shared" si="2"/>
        <v>19.265883253365075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106819.8</v>
      </c>
      <c r="D29" s="145">
        <v>23502.2</v>
      </c>
      <c r="E29" s="153">
        <f t="shared" ref="E29:E45" si="3">D29/C29*100</f>
        <v>22.001726271721161</v>
      </c>
      <c r="F29" s="87"/>
      <c r="G29" s="7"/>
    </row>
    <row r="30" spans="1:10" ht="47.25">
      <c r="A30" s="154" t="s">
        <v>203</v>
      </c>
      <c r="B30" s="144">
        <v>20304000</v>
      </c>
      <c r="C30" s="145">
        <v>1632</v>
      </c>
      <c r="D30" s="145">
        <v>600</v>
      </c>
      <c r="E30" s="153">
        <f t="shared" si="3"/>
        <v>36.764705882352942</v>
      </c>
      <c r="F30" s="87"/>
      <c r="G30" s="7"/>
    </row>
    <row r="31" spans="1:10">
      <c r="A31" s="151" t="s">
        <v>146</v>
      </c>
      <c r="B31" s="144">
        <v>20704000</v>
      </c>
      <c r="C31" s="145">
        <v>124.7</v>
      </c>
      <c r="D31" s="145">
        <v>124.7</v>
      </c>
      <c r="E31" s="153">
        <f t="shared" si="3"/>
        <v>100</v>
      </c>
      <c r="F31" s="87"/>
      <c r="G31" s="7"/>
    </row>
    <row r="32" spans="1:10" ht="92.25" hidden="1" customHeight="1">
      <c r="A32" s="154" t="s">
        <v>167</v>
      </c>
      <c r="B32" s="144">
        <v>20804000</v>
      </c>
      <c r="C32" s="145">
        <v>0</v>
      </c>
      <c r="D32" s="145">
        <v>0</v>
      </c>
      <c r="E32" s="153" t="e">
        <f t="shared" si="3"/>
        <v>#DIV/0!</v>
      </c>
      <c r="F32" s="87"/>
      <c r="G32" s="7"/>
    </row>
    <row r="33" spans="1:12" ht="63" customHeight="1">
      <c r="A33" s="154" t="s">
        <v>24</v>
      </c>
      <c r="B33" s="144">
        <v>21800000</v>
      </c>
      <c r="C33" s="145">
        <v>5449</v>
      </c>
      <c r="D33" s="145">
        <v>5449</v>
      </c>
      <c r="E33" s="153">
        <f t="shared" si="3"/>
        <v>100</v>
      </c>
      <c r="F33" s="87"/>
      <c r="G33" s="7"/>
      <c r="H33" s="25"/>
      <c r="I33" s="25"/>
    </row>
    <row r="34" spans="1:12" ht="48.75" customHeight="1">
      <c r="A34" s="146" t="s">
        <v>25</v>
      </c>
      <c r="B34" s="144">
        <v>21900000</v>
      </c>
      <c r="C34" s="145">
        <v>-5.8</v>
      </c>
      <c r="D34" s="145">
        <v>-5.8</v>
      </c>
      <c r="E34" s="153">
        <f t="shared" si="3"/>
        <v>100</v>
      </c>
      <c r="F34" s="87"/>
      <c r="H34" s="189"/>
      <c r="I34" s="189"/>
      <c r="J34" s="189"/>
    </row>
    <row r="35" spans="1:12">
      <c r="A35" s="156" t="s">
        <v>26</v>
      </c>
      <c r="B35" s="234"/>
      <c r="C35" s="155">
        <f>C47+C57+C61+C66+C71+C73+C80+C83+C87+C94+C92</f>
        <v>3803095.16</v>
      </c>
      <c r="D35" s="155">
        <f>D47+D57+D61+D66+D71+D73+D80+D83+D87+D94+D92</f>
        <v>822287.15999999992</v>
      </c>
      <c r="E35" s="155">
        <f t="shared" si="3"/>
        <v>21.62152471619984</v>
      </c>
      <c r="F35" s="210"/>
      <c r="H35" s="211"/>
      <c r="I35" s="211"/>
      <c r="J35" s="212"/>
      <c r="K35" s="213"/>
    </row>
    <row r="36" spans="1:12" s="9" customFormat="1">
      <c r="A36" s="195" t="s">
        <v>159</v>
      </c>
      <c r="B36" s="220"/>
      <c r="C36" s="214">
        <f>C37+C40+C38+C39+C41+C42+C43+C44+C45</f>
        <v>3803095.1500000004</v>
      </c>
      <c r="D36" s="214">
        <f>D37+D40+D38+D39+D41+D42+D43+D44+D45</f>
        <v>822287.15</v>
      </c>
      <c r="E36" s="155">
        <f t="shared" si="3"/>
        <v>21.621524510108561</v>
      </c>
      <c r="F36" s="87"/>
      <c r="G36" s="7"/>
      <c r="H36" s="7"/>
      <c r="I36" s="215"/>
      <c r="J36" s="216"/>
    </row>
    <row r="37" spans="1:12" ht="31.5">
      <c r="A37" s="221" t="s">
        <v>193</v>
      </c>
      <c r="B37" s="222">
        <v>905</v>
      </c>
      <c r="C37" s="223">
        <v>9066</v>
      </c>
      <c r="D37" s="223">
        <v>1927.07</v>
      </c>
      <c r="E37" s="223">
        <f t="shared" si="3"/>
        <v>21.256011471431719</v>
      </c>
      <c r="F37" s="87"/>
      <c r="G37" s="236"/>
      <c r="H37" s="7"/>
      <c r="I37" s="164"/>
      <c r="J37" s="35"/>
      <c r="K37" s="18"/>
    </row>
    <row r="38" spans="1:12">
      <c r="A38" s="221" t="s">
        <v>192</v>
      </c>
      <c r="B38" s="224" t="s">
        <v>109</v>
      </c>
      <c r="C38" s="223">
        <v>608</v>
      </c>
      <c r="D38" s="223">
        <v>212.67</v>
      </c>
      <c r="E38" s="223">
        <f t="shared" si="3"/>
        <v>34.97861842105263</v>
      </c>
      <c r="F38" s="87"/>
      <c r="G38" s="178"/>
      <c r="H38" s="164"/>
      <c r="I38" s="164"/>
      <c r="J38" s="4"/>
    </row>
    <row r="39" spans="1:12" ht="31.5">
      <c r="A39" s="221" t="s">
        <v>189</v>
      </c>
      <c r="B39" s="222" t="s">
        <v>111</v>
      </c>
      <c r="C39" s="223">
        <v>517365.9</v>
      </c>
      <c r="D39" s="223">
        <v>98475.29</v>
      </c>
      <c r="E39" s="223">
        <f t="shared" si="3"/>
        <v>19.033973827807358</v>
      </c>
      <c r="F39" s="87"/>
      <c r="G39" s="7"/>
      <c r="H39" s="7"/>
      <c r="I39" s="7"/>
      <c r="J39" s="165"/>
    </row>
    <row r="40" spans="1:12" ht="51" customHeight="1">
      <c r="A40" s="221" t="s">
        <v>194</v>
      </c>
      <c r="B40" s="222" t="s">
        <v>166</v>
      </c>
      <c r="C40" s="223">
        <v>353885.25</v>
      </c>
      <c r="D40" s="223">
        <v>62898.33</v>
      </c>
      <c r="E40" s="223">
        <f t="shared" si="3"/>
        <v>17.773651204733738</v>
      </c>
      <c r="F40" s="87"/>
      <c r="G40" s="7"/>
      <c r="H40" s="164"/>
      <c r="I40" s="164"/>
      <c r="J40" s="165"/>
    </row>
    <row r="41" spans="1:12" ht="47.25">
      <c r="A41" s="221" t="s">
        <v>190</v>
      </c>
      <c r="B41" s="222" t="s">
        <v>113</v>
      </c>
      <c r="C41" s="223">
        <v>388675.4</v>
      </c>
      <c r="D41" s="223">
        <v>102952.88</v>
      </c>
      <c r="E41" s="223">
        <f t="shared" si="3"/>
        <v>26.488138945762969</v>
      </c>
      <c r="F41" s="87"/>
      <c r="G41" s="7"/>
      <c r="H41" s="166"/>
      <c r="I41" s="166"/>
      <c r="J41" s="4"/>
    </row>
    <row r="42" spans="1:12" ht="47.25">
      <c r="A42" s="221" t="s">
        <v>188</v>
      </c>
      <c r="B42" s="222" t="s">
        <v>115</v>
      </c>
      <c r="C42" s="223">
        <v>37397.699999999997</v>
      </c>
      <c r="D42" s="223">
        <v>7266.99</v>
      </c>
      <c r="E42" s="223">
        <f t="shared" si="3"/>
        <v>19.431649539944971</v>
      </c>
      <c r="F42" s="87"/>
      <c r="G42" s="7"/>
      <c r="H42" s="164"/>
      <c r="I42" s="164"/>
      <c r="J42" s="4"/>
    </row>
    <row r="43" spans="1:12" ht="38.25" customHeight="1">
      <c r="A43" s="221" t="s">
        <v>187</v>
      </c>
      <c r="B43" s="222" t="s">
        <v>117</v>
      </c>
      <c r="C43" s="223">
        <v>254759.39</v>
      </c>
      <c r="D43" s="223">
        <v>64052.12</v>
      </c>
      <c r="E43" s="223">
        <f t="shared" si="3"/>
        <v>25.142201824238942</v>
      </c>
      <c r="F43" s="87"/>
      <c r="G43" s="7"/>
      <c r="H43" s="164"/>
      <c r="I43" s="164"/>
      <c r="J43" s="4"/>
    </row>
    <row r="44" spans="1:12" ht="35.25" customHeight="1">
      <c r="A44" s="221" t="s">
        <v>186</v>
      </c>
      <c r="B44" s="222" t="s">
        <v>119</v>
      </c>
      <c r="C44" s="223">
        <v>2055663.39</v>
      </c>
      <c r="D44" s="223">
        <v>458474.26</v>
      </c>
      <c r="E44" s="223">
        <f t="shared" si="3"/>
        <v>22.302983174691846</v>
      </c>
      <c r="F44" s="87"/>
      <c r="G44" s="7"/>
      <c r="H44" s="164"/>
      <c r="I44" s="164"/>
      <c r="J44" s="35"/>
    </row>
    <row r="45" spans="1:12" ht="31.5">
      <c r="A45" s="221" t="s">
        <v>191</v>
      </c>
      <c r="B45" s="222" t="s">
        <v>121</v>
      </c>
      <c r="C45" s="223">
        <v>185674.12</v>
      </c>
      <c r="D45" s="223">
        <v>26027.54</v>
      </c>
      <c r="E45" s="223">
        <f t="shared" si="3"/>
        <v>14.017860970608076</v>
      </c>
      <c r="F45" s="87"/>
      <c r="G45" s="7"/>
      <c r="H45" s="164"/>
      <c r="I45" s="164"/>
      <c r="J45" s="4"/>
    </row>
    <row r="46" spans="1:12">
      <c r="A46" s="195" t="s">
        <v>158</v>
      </c>
      <c r="B46" s="234"/>
      <c r="C46" s="155">
        <f>C47+C57+C61+C66+C71+C73+C80+C83+C87+C92+C94</f>
        <v>3803095.16</v>
      </c>
      <c r="D46" s="155">
        <f>D47+D57+D61+D66+D71+D73+D80+D83+D87+D92+D94</f>
        <v>822287.15999999992</v>
      </c>
      <c r="E46" s="225">
        <f>D46/C46*100</f>
        <v>21.62152471619984</v>
      </c>
      <c r="F46" s="87"/>
      <c r="G46" s="7"/>
      <c r="H46" s="164"/>
      <c r="I46" s="164"/>
      <c r="J46" s="4"/>
    </row>
    <row r="47" spans="1:12" s="11" customFormat="1">
      <c r="A47" s="156" t="s">
        <v>28</v>
      </c>
      <c r="B47" s="184" t="s">
        <v>29</v>
      </c>
      <c r="C47" s="155">
        <f>SUM(C48:C56)</f>
        <v>424975.05000000005</v>
      </c>
      <c r="D47" s="155">
        <f>SUM(D48:D56)</f>
        <v>79440.98</v>
      </c>
      <c r="E47" s="155">
        <f>D47/C47*100</f>
        <v>18.693092688617835</v>
      </c>
      <c r="F47" s="87"/>
      <c r="G47" s="7"/>
      <c r="H47" s="167"/>
      <c r="I47" s="17"/>
      <c r="J47" s="45"/>
      <c r="K47" s="106"/>
      <c r="L47" s="17"/>
    </row>
    <row r="48" spans="1:12" s="11" customFormat="1" ht="31.5" hidden="1">
      <c r="A48" s="157" t="s">
        <v>30</v>
      </c>
      <c r="B48" s="159" t="s">
        <v>31</v>
      </c>
      <c r="C48" s="145">
        <v>0</v>
      </c>
      <c r="D48" s="187">
        <v>0</v>
      </c>
      <c r="E48" s="153">
        <v>0</v>
      </c>
      <c r="F48" s="87"/>
      <c r="G48" s="7"/>
      <c r="H48" s="167"/>
      <c r="I48" s="83"/>
      <c r="J48" s="17"/>
    </row>
    <row r="49" spans="1:12" s="11" customFormat="1" ht="33.75" customHeight="1">
      <c r="A49" s="157" t="s">
        <v>165</v>
      </c>
      <c r="B49" s="159" t="s">
        <v>31</v>
      </c>
      <c r="C49" s="145">
        <v>7662.2</v>
      </c>
      <c r="D49" s="145">
        <v>1980.34</v>
      </c>
      <c r="E49" s="153">
        <f>D49/C49*100</f>
        <v>25.845579598548717</v>
      </c>
      <c r="F49" s="87"/>
      <c r="G49" s="7"/>
      <c r="H49" s="167"/>
      <c r="I49" s="83"/>
      <c r="J49" s="17"/>
    </row>
    <row r="50" spans="1:12" s="11" customFormat="1" ht="47.25">
      <c r="A50" s="158" t="s">
        <v>180</v>
      </c>
      <c r="B50" s="159" t="s">
        <v>33</v>
      </c>
      <c r="C50" s="145">
        <v>608</v>
      </c>
      <c r="D50" s="145">
        <v>212.67</v>
      </c>
      <c r="E50" s="153">
        <f>D50/C50*100</f>
        <v>34.97861842105263</v>
      </c>
      <c r="F50" s="87"/>
      <c r="G50" s="7"/>
      <c r="H50" s="167"/>
      <c r="I50" s="45"/>
      <c r="J50" s="45"/>
      <c r="K50" s="217"/>
    </row>
    <row r="51" spans="1:12" ht="47.25">
      <c r="A51" s="157" t="s">
        <v>196</v>
      </c>
      <c r="B51" s="161" t="s">
        <v>35</v>
      </c>
      <c r="C51" s="153">
        <v>258859.57</v>
      </c>
      <c r="D51" s="153">
        <v>57083.54</v>
      </c>
      <c r="E51" s="153">
        <f>D51/C51*100</f>
        <v>22.051933409299878</v>
      </c>
      <c r="F51" s="87"/>
      <c r="G51" s="7"/>
      <c r="H51" s="167"/>
      <c r="I51" s="18"/>
      <c r="J51" s="18"/>
    </row>
    <row r="52" spans="1:12" hidden="1">
      <c r="A52" s="160" t="s">
        <v>144</v>
      </c>
      <c r="B52" s="185" t="s">
        <v>145</v>
      </c>
      <c r="C52" s="153"/>
      <c r="D52" s="153"/>
      <c r="E52" s="153">
        <v>0</v>
      </c>
      <c r="F52" s="87"/>
      <c r="G52" s="7"/>
      <c r="H52" s="167"/>
    </row>
    <row r="53" spans="1:12" ht="53.25" customHeight="1">
      <c r="A53" s="157" t="s">
        <v>181</v>
      </c>
      <c r="B53" s="161" t="s">
        <v>37</v>
      </c>
      <c r="C53" s="153">
        <v>46267.76</v>
      </c>
      <c r="D53" s="153">
        <v>10469.370000000001</v>
      </c>
      <c r="E53" s="153">
        <f>D53/C53*100</f>
        <v>22.627786605619118</v>
      </c>
      <c r="F53" s="87"/>
      <c r="G53" s="7"/>
      <c r="H53" s="167"/>
      <c r="I53" s="19"/>
      <c r="J53" s="19"/>
      <c r="K53" s="12"/>
    </row>
    <row r="54" spans="1:12">
      <c r="A54" s="157" t="s">
        <v>38</v>
      </c>
      <c r="B54" s="161" t="s">
        <v>39</v>
      </c>
      <c r="C54" s="153">
        <v>6254</v>
      </c>
      <c r="D54" s="226">
        <v>0</v>
      </c>
      <c r="E54" s="153" t="s">
        <v>154</v>
      </c>
      <c r="F54" s="87"/>
      <c r="G54" s="7"/>
      <c r="H54" s="167"/>
      <c r="I54" s="19"/>
      <c r="J54" s="19"/>
      <c r="K54" s="12"/>
    </row>
    <row r="55" spans="1:12">
      <c r="A55" s="157" t="s">
        <v>197</v>
      </c>
      <c r="B55" s="161" t="s">
        <v>41</v>
      </c>
      <c r="C55" s="153">
        <v>1000</v>
      </c>
      <c r="D55" s="153">
        <v>0</v>
      </c>
      <c r="E55" s="153" t="s">
        <v>154</v>
      </c>
      <c r="F55" s="87"/>
      <c r="G55" s="7"/>
      <c r="H55" s="167"/>
      <c r="I55" s="19"/>
      <c r="J55" s="19"/>
      <c r="K55" s="12"/>
    </row>
    <row r="56" spans="1:12">
      <c r="A56" s="157" t="s">
        <v>42</v>
      </c>
      <c r="B56" s="161" t="s">
        <v>43</v>
      </c>
      <c r="C56" s="153">
        <v>104323.52</v>
      </c>
      <c r="D56" s="153">
        <v>9695.06</v>
      </c>
      <c r="E56" s="153">
        <f t="shared" ref="E56:E95" si="4">D56/C56*100</f>
        <v>9.2932638775992213</v>
      </c>
      <c r="F56" s="87"/>
      <c r="G56" s="7"/>
      <c r="H56" s="167"/>
      <c r="I56" s="19"/>
      <c r="J56" s="19"/>
      <c r="K56" s="12"/>
    </row>
    <row r="57" spans="1:12" ht="31.5">
      <c r="A57" s="156" t="s">
        <v>44</v>
      </c>
      <c r="B57" s="184" t="s">
        <v>45</v>
      </c>
      <c r="C57" s="155">
        <f>SUM(C58:C59)+C60</f>
        <v>15104.369999999999</v>
      </c>
      <c r="D57" s="155">
        <f>SUM(D58:D59)+D60</f>
        <v>1532.02</v>
      </c>
      <c r="E57" s="141">
        <f t="shared" si="4"/>
        <v>10.142892421199958</v>
      </c>
      <c r="F57" s="87"/>
      <c r="G57" s="7"/>
      <c r="H57" s="167"/>
      <c r="I57" s="19"/>
      <c r="J57" s="19"/>
      <c r="K57" s="12"/>
      <c r="L57" s="18"/>
    </row>
    <row r="58" spans="1:12" ht="21" customHeight="1">
      <c r="A58" s="157" t="s">
        <v>182</v>
      </c>
      <c r="B58" s="161" t="s">
        <v>47</v>
      </c>
      <c r="C58" s="153">
        <v>896.21</v>
      </c>
      <c r="D58" s="153">
        <v>185.06</v>
      </c>
      <c r="E58" s="153">
        <f t="shared" si="4"/>
        <v>20.649178206000826</v>
      </c>
      <c r="F58" s="87"/>
      <c r="I58" s="7"/>
      <c r="J58" s="7"/>
    </row>
    <row r="59" spans="1:12" s="173" customFormat="1" ht="47.25">
      <c r="A59" s="157" t="s">
        <v>183</v>
      </c>
      <c r="B59" s="161" t="s">
        <v>49</v>
      </c>
      <c r="C59" s="153">
        <v>9268.16</v>
      </c>
      <c r="D59" s="153">
        <v>441.79</v>
      </c>
      <c r="E59" s="153">
        <f t="shared" si="4"/>
        <v>4.7667498187342474</v>
      </c>
      <c r="F59" s="87"/>
      <c r="H59" s="174"/>
      <c r="I59" s="175"/>
      <c r="J59" s="176"/>
    </row>
    <row r="60" spans="1:12" s="173" customFormat="1" ht="31.5">
      <c r="A60" s="162" t="s">
        <v>198</v>
      </c>
      <c r="B60" s="161" t="s">
        <v>51</v>
      </c>
      <c r="C60" s="153">
        <v>4940</v>
      </c>
      <c r="D60" s="153">
        <v>905.17</v>
      </c>
      <c r="E60" s="153">
        <f t="shared" si="4"/>
        <v>18.32327935222672</v>
      </c>
      <c r="F60" s="87"/>
      <c r="H60" s="174"/>
      <c r="I60" s="175"/>
      <c r="J60" s="176"/>
    </row>
    <row r="61" spans="1:12">
      <c r="A61" s="163" t="s">
        <v>52</v>
      </c>
      <c r="B61" s="184" t="s">
        <v>53</v>
      </c>
      <c r="C61" s="155">
        <f>SUM(C62:C65)</f>
        <v>113683.73999999999</v>
      </c>
      <c r="D61" s="155">
        <f>SUM(D62:D65)</f>
        <v>11407.810000000001</v>
      </c>
      <c r="E61" s="155">
        <f t="shared" si="4"/>
        <v>10.034689217648895</v>
      </c>
      <c r="F61" s="87"/>
    </row>
    <row r="62" spans="1:12" hidden="1">
      <c r="A62" s="160" t="s">
        <v>54</v>
      </c>
      <c r="B62" s="161" t="s">
        <v>55</v>
      </c>
      <c r="C62" s="153">
        <v>0</v>
      </c>
      <c r="D62" s="153">
        <v>0</v>
      </c>
      <c r="E62" s="153">
        <v>0</v>
      </c>
      <c r="F62" s="87"/>
      <c r="I62" s="12"/>
    </row>
    <row r="63" spans="1:12">
      <c r="A63" s="160" t="s">
        <v>56</v>
      </c>
      <c r="B63" s="161" t="s">
        <v>57</v>
      </c>
      <c r="C63" s="153">
        <v>64330</v>
      </c>
      <c r="D63" s="153">
        <v>7078.42</v>
      </c>
      <c r="E63" s="153">
        <f t="shared" si="4"/>
        <v>11.003295507539251</v>
      </c>
      <c r="F63" s="87"/>
      <c r="H63" s="6"/>
      <c r="I63" s="7"/>
    </row>
    <row r="64" spans="1:12">
      <c r="A64" s="160" t="s">
        <v>58</v>
      </c>
      <c r="B64" s="161" t="s">
        <v>59</v>
      </c>
      <c r="C64" s="153">
        <v>15915.67</v>
      </c>
      <c r="D64" s="153">
        <v>3521.8</v>
      </c>
      <c r="E64" s="153">
        <f t="shared" si="4"/>
        <v>22.127877745643133</v>
      </c>
      <c r="F64" s="87"/>
    </row>
    <row r="65" spans="1:18">
      <c r="A65" s="160" t="s">
        <v>60</v>
      </c>
      <c r="B65" s="161" t="s">
        <v>61</v>
      </c>
      <c r="C65" s="153">
        <v>33438.07</v>
      </c>
      <c r="D65" s="153">
        <v>807.59</v>
      </c>
      <c r="E65" s="153">
        <f t="shared" si="4"/>
        <v>2.4151812589662027</v>
      </c>
      <c r="F65" s="87"/>
    </row>
    <row r="66" spans="1:18">
      <c r="A66" s="156" t="s">
        <v>62</v>
      </c>
      <c r="B66" s="184" t="s">
        <v>63</v>
      </c>
      <c r="C66" s="155">
        <f>C67+C68+C69+C70</f>
        <v>395111.66000000003</v>
      </c>
      <c r="D66" s="155">
        <f>D67+D68+D69+D70</f>
        <v>66567.850000000006</v>
      </c>
      <c r="E66" s="155">
        <f t="shared" si="4"/>
        <v>16.847857641052659</v>
      </c>
      <c r="F66" s="87"/>
    </row>
    <row r="67" spans="1:18">
      <c r="A67" s="157" t="s">
        <v>64</v>
      </c>
      <c r="B67" s="161" t="s">
        <v>65</v>
      </c>
      <c r="C67" s="153">
        <v>5458.8</v>
      </c>
      <c r="D67" s="153">
        <v>3982.79</v>
      </c>
      <c r="E67" s="153">
        <f t="shared" si="4"/>
        <v>72.960907159082581</v>
      </c>
      <c r="F67" s="87"/>
    </row>
    <row r="68" spans="1:18">
      <c r="A68" s="157" t="s">
        <v>66</v>
      </c>
      <c r="B68" s="161" t="s">
        <v>67</v>
      </c>
      <c r="C68" s="153">
        <v>11383.4</v>
      </c>
      <c r="D68" s="153">
        <v>779.35</v>
      </c>
      <c r="E68" s="153">
        <f t="shared" si="4"/>
        <v>6.8463727884463355</v>
      </c>
      <c r="F68" s="87"/>
    </row>
    <row r="69" spans="1:18">
      <c r="A69" s="157" t="s">
        <v>68</v>
      </c>
      <c r="B69" s="161" t="s">
        <v>69</v>
      </c>
      <c r="C69" s="153">
        <v>315987.20000000001</v>
      </c>
      <c r="D69" s="153">
        <v>47222.04</v>
      </c>
      <c r="E69" s="153">
        <f t="shared" si="4"/>
        <v>14.944288882587649</v>
      </c>
      <c r="F69" s="87"/>
    </row>
    <row r="70" spans="1:18" ht="31.5">
      <c r="A70" s="157" t="s">
        <v>70</v>
      </c>
      <c r="B70" s="161" t="s">
        <v>71</v>
      </c>
      <c r="C70" s="153">
        <v>62282.26</v>
      </c>
      <c r="D70" s="153">
        <v>14583.67</v>
      </c>
      <c r="E70" s="153">
        <f t="shared" si="4"/>
        <v>23.415447673221877</v>
      </c>
      <c r="F70" s="87"/>
    </row>
    <row r="71" spans="1:18" hidden="1">
      <c r="A71" s="150" t="s">
        <v>137</v>
      </c>
      <c r="B71" s="196" t="s">
        <v>139</v>
      </c>
      <c r="C71" s="141">
        <f>C72</f>
        <v>0</v>
      </c>
      <c r="D71" s="141">
        <f>D72</f>
        <v>0</v>
      </c>
      <c r="E71" s="155" t="e">
        <f t="shared" si="4"/>
        <v>#DIV/0!</v>
      </c>
      <c r="F71" s="87"/>
    </row>
    <row r="72" spans="1:18" hidden="1">
      <c r="A72" s="157" t="s">
        <v>138</v>
      </c>
      <c r="B72" s="161" t="s">
        <v>140</v>
      </c>
      <c r="C72" s="153">
        <v>0</v>
      </c>
      <c r="D72" s="153">
        <v>0</v>
      </c>
      <c r="E72" s="153" t="e">
        <f t="shared" si="4"/>
        <v>#DIV/0!</v>
      </c>
      <c r="F72" s="87"/>
    </row>
    <row r="73" spans="1:18">
      <c r="A73" s="163" t="s">
        <v>72</v>
      </c>
      <c r="B73" s="184" t="s">
        <v>73</v>
      </c>
      <c r="C73" s="155">
        <f>C74+C75+C76+C77+C78+C79</f>
        <v>2118162.66</v>
      </c>
      <c r="D73" s="155">
        <f>D74+D75+D76+D77+D78+D79</f>
        <v>475559.91</v>
      </c>
      <c r="E73" s="141">
        <f t="shared" si="4"/>
        <v>22.45152928906791</v>
      </c>
      <c r="F73" s="87"/>
    </row>
    <row r="74" spans="1:18">
      <c r="A74" s="157" t="s">
        <v>74</v>
      </c>
      <c r="B74" s="161" t="s">
        <v>75</v>
      </c>
      <c r="C74" s="153">
        <v>665509.98</v>
      </c>
      <c r="D74" s="153">
        <v>149829.41</v>
      </c>
      <c r="E74" s="153">
        <f t="shared" si="4"/>
        <v>22.513473051147933</v>
      </c>
      <c r="F74" s="87"/>
    </row>
    <row r="75" spans="1:18">
      <c r="A75" s="157" t="s">
        <v>76</v>
      </c>
      <c r="B75" s="161" t="s">
        <v>77</v>
      </c>
      <c r="C75" s="153">
        <v>1182745.56</v>
      </c>
      <c r="D75" s="153">
        <v>261104.26</v>
      </c>
      <c r="E75" s="153">
        <f t="shared" si="4"/>
        <v>22.076114155947455</v>
      </c>
      <c r="F75" s="87"/>
    </row>
    <row r="76" spans="1:18">
      <c r="A76" s="157" t="s">
        <v>152</v>
      </c>
      <c r="B76" s="161" t="s">
        <v>151</v>
      </c>
      <c r="C76" s="153">
        <v>151120.95000000001</v>
      </c>
      <c r="D76" s="153">
        <v>40325.730000000003</v>
      </c>
      <c r="E76" s="153">
        <f t="shared" si="4"/>
        <v>26.684407423325489</v>
      </c>
      <c r="F76" s="87"/>
    </row>
    <row r="77" spans="1:18" ht="31.5">
      <c r="A77" s="157" t="s">
        <v>204</v>
      </c>
      <c r="B77" s="161" t="s">
        <v>205</v>
      </c>
      <c r="C77" s="153">
        <v>116.2</v>
      </c>
      <c r="D77" s="153">
        <v>87.1</v>
      </c>
      <c r="E77" s="153">
        <f t="shared" si="4"/>
        <v>74.956970740103273</v>
      </c>
      <c r="F77" s="87"/>
    </row>
    <row r="78" spans="1:18" s="2" customFormat="1">
      <c r="A78" s="157" t="s">
        <v>199</v>
      </c>
      <c r="B78" s="161" t="s">
        <v>79</v>
      </c>
      <c r="C78" s="153">
        <v>9820.4699999999993</v>
      </c>
      <c r="D78" s="153">
        <v>2955.12</v>
      </c>
      <c r="E78" s="153">
        <f t="shared" si="4"/>
        <v>30.091431469165936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80</v>
      </c>
      <c r="B79" s="161" t="s">
        <v>81</v>
      </c>
      <c r="C79" s="153">
        <v>108849.5</v>
      </c>
      <c r="D79" s="153">
        <v>21258.29</v>
      </c>
      <c r="E79" s="153">
        <f t="shared" si="4"/>
        <v>19.529984060560686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6" t="s">
        <v>82</v>
      </c>
      <c r="B80" s="184" t="s">
        <v>83</v>
      </c>
      <c r="C80" s="155">
        <f>SUM(C81:C82)</f>
        <v>314351.09000000003</v>
      </c>
      <c r="D80" s="155">
        <f>SUM(D81:D82)</f>
        <v>83812.260000000009</v>
      </c>
      <c r="E80" s="155">
        <f t="shared" si="4"/>
        <v>26.661991214981949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18" customHeight="1">
      <c r="A81" s="157" t="s">
        <v>84</v>
      </c>
      <c r="B81" s="161" t="s">
        <v>85</v>
      </c>
      <c r="C81" s="153">
        <v>236741.54</v>
      </c>
      <c r="D81" s="153">
        <v>62680.47</v>
      </c>
      <c r="E81" s="153">
        <f t="shared" si="4"/>
        <v>26.47632941814943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86</v>
      </c>
      <c r="B82" s="161" t="s">
        <v>87</v>
      </c>
      <c r="C82" s="153">
        <v>77609.55</v>
      </c>
      <c r="D82" s="153">
        <v>21131.79</v>
      </c>
      <c r="E82" s="153">
        <f t="shared" si="4"/>
        <v>27.228337234270782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6" t="s">
        <v>88</v>
      </c>
      <c r="B83" s="184" t="s">
        <v>89</v>
      </c>
      <c r="C83" s="155">
        <f>SUM(C84:C86)</f>
        <v>54016.960000000006</v>
      </c>
      <c r="D83" s="155">
        <f>SUM(D84:D86)</f>
        <v>20863.939999999999</v>
      </c>
      <c r="E83" s="155">
        <f t="shared" si="4"/>
        <v>38.624794879237925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90</v>
      </c>
      <c r="B84" s="161" t="s">
        <v>91</v>
      </c>
      <c r="C84" s="153">
        <v>11195.5</v>
      </c>
      <c r="D84" s="153">
        <v>2874.02</v>
      </c>
      <c r="E84" s="153">
        <f t="shared" si="4"/>
        <v>25.671207181456836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7" t="s">
        <v>92</v>
      </c>
      <c r="B85" s="161" t="s">
        <v>93</v>
      </c>
      <c r="C85" s="153">
        <v>10365.19</v>
      </c>
      <c r="D85" s="153">
        <v>2578.1799999999998</v>
      </c>
      <c r="E85" s="153">
        <f t="shared" si="4"/>
        <v>24.873446603487245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57" t="s">
        <v>94</v>
      </c>
      <c r="B86" s="161" t="s">
        <v>95</v>
      </c>
      <c r="C86" s="153">
        <v>32456.27</v>
      </c>
      <c r="D86" s="153">
        <v>15411.74</v>
      </c>
      <c r="E86" s="153">
        <f t="shared" si="4"/>
        <v>47.484630858690785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>
      <c r="A87" s="156" t="s">
        <v>96</v>
      </c>
      <c r="B87" s="184" t="s">
        <v>97</v>
      </c>
      <c r="C87" s="155">
        <f>C89+C90+C91</f>
        <v>254759.38</v>
      </c>
      <c r="D87" s="155">
        <f>D89+D90+D91</f>
        <v>64052.12</v>
      </c>
      <c r="E87" s="155">
        <f t="shared" si="4"/>
        <v>25.142202811138887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idden="1">
      <c r="A88" s="162" t="s">
        <v>98</v>
      </c>
      <c r="B88" s="161" t="s">
        <v>99</v>
      </c>
      <c r="C88" s="153">
        <v>17749.12</v>
      </c>
      <c r="D88" s="153">
        <v>2451.1999999999998</v>
      </c>
      <c r="E88" s="153">
        <f t="shared" si="4"/>
        <v>13.810262142573828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>
      <c r="A89" s="162" t="s">
        <v>98</v>
      </c>
      <c r="B89" s="185" t="s">
        <v>99</v>
      </c>
      <c r="C89" s="153">
        <v>18354.169999999998</v>
      </c>
      <c r="D89" s="153">
        <v>4822.45</v>
      </c>
      <c r="E89" s="153">
        <f t="shared" si="4"/>
        <v>26.274410665260266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18" customHeight="1">
      <c r="A90" s="162" t="s">
        <v>200</v>
      </c>
      <c r="B90" s="185" t="s">
        <v>195</v>
      </c>
      <c r="C90" s="153">
        <v>220739.66</v>
      </c>
      <c r="D90" s="153">
        <v>55806.23</v>
      </c>
      <c r="E90" s="153">
        <f t="shared" si="4"/>
        <v>25.28146958276551</v>
      </c>
      <c r="F90" s="87"/>
      <c r="G90" s="3"/>
      <c r="H90" s="22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188" customFormat="1">
      <c r="A91" s="162" t="s">
        <v>100</v>
      </c>
      <c r="B91" s="161" t="s">
        <v>101</v>
      </c>
      <c r="C91" s="153">
        <v>15665.55</v>
      </c>
      <c r="D91" s="153">
        <v>3423.44</v>
      </c>
      <c r="E91" s="153">
        <f t="shared" si="4"/>
        <v>21.853302309845489</v>
      </c>
      <c r="F91" s="87"/>
      <c r="G91" s="11"/>
      <c r="H91" s="33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s="2" customFormat="1">
      <c r="A92" s="150" t="s">
        <v>160</v>
      </c>
      <c r="B92" s="184" t="s">
        <v>161</v>
      </c>
      <c r="C92" s="155">
        <f>C93</f>
        <v>6460.1</v>
      </c>
      <c r="D92" s="155">
        <f>D93</f>
        <v>1615.03</v>
      </c>
      <c r="E92" s="155">
        <f t="shared" si="4"/>
        <v>25.00007739818269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>
      <c r="A93" s="162" t="s">
        <v>163</v>
      </c>
      <c r="B93" s="161" t="s">
        <v>162</v>
      </c>
      <c r="C93" s="153">
        <v>6460.1</v>
      </c>
      <c r="D93" s="153">
        <v>1615.03</v>
      </c>
      <c r="E93" s="153">
        <f t="shared" si="4"/>
        <v>25.00007739818269</v>
      </c>
      <c r="F93" s="87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56" t="s">
        <v>184</v>
      </c>
      <c r="B94" s="184" t="s">
        <v>103</v>
      </c>
      <c r="C94" s="155">
        <f>C95</f>
        <v>106470.15</v>
      </c>
      <c r="D94" s="155">
        <f>D95</f>
        <v>17435.240000000002</v>
      </c>
      <c r="E94" s="155">
        <f t="shared" si="4"/>
        <v>16.375707181778182</v>
      </c>
      <c r="F94" s="87"/>
      <c r="G94" s="191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62" t="s">
        <v>185</v>
      </c>
      <c r="B95" s="161" t="s">
        <v>105</v>
      </c>
      <c r="C95" s="153">
        <v>106470.15</v>
      </c>
      <c r="D95" s="153">
        <v>17435.240000000002</v>
      </c>
      <c r="E95" s="153">
        <f t="shared" si="4"/>
        <v>16.375707181778182</v>
      </c>
      <c r="F95" s="87"/>
      <c r="G95" s="218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227" t="s">
        <v>122</v>
      </c>
      <c r="B96" s="229" t="s">
        <v>123</v>
      </c>
      <c r="C96" s="230">
        <f>C97+C100+C105</f>
        <v>97320</v>
      </c>
      <c r="D96" s="230">
        <f>D97+D100+D104+D105</f>
        <v>58098.16</v>
      </c>
      <c r="E96" s="230" t="s">
        <v>124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227" t="s">
        <v>125</v>
      </c>
      <c r="B97" s="229" t="s">
        <v>126</v>
      </c>
      <c r="C97" s="230">
        <f>C98-(-C99)+C104</f>
        <v>209650</v>
      </c>
      <c r="D97" s="230">
        <f>D98-(-D99)</f>
        <v>-270000</v>
      </c>
      <c r="E97" s="230" t="s">
        <v>124</v>
      </c>
      <c r="F97" s="87"/>
      <c r="G97" s="3"/>
      <c r="H97" s="22"/>
      <c r="I97" s="19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228" t="s">
        <v>175</v>
      </c>
      <c r="B98" s="231" t="s">
        <v>126</v>
      </c>
      <c r="C98" s="232">
        <v>559650</v>
      </c>
      <c r="D98" s="232">
        <v>0</v>
      </c>
      <c r="E98" s="153" t="s">
        <v>154</v>
      </c>
      <c r="F98" s="87"/>
      <c r="G98" s="3"/>
      <c r="H98" s="35"/>
      <c r="I98" s="18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228" t="s">
        <v>176</v>
      </c>
      <c r="B99" s="231" t="s">
        <v>126</v>
      </c>
      <c r="C99" s="232">
        <v>-350000</v>
      </c>
      <c r="D99" s="232">
        <v>-270000</v>
      </c>
      <c r="E99" s="153">
        <f>D99/C99*100</f>
        <v>77.142857142857153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31.5">
      <c r="A100" s="227" t="s">
        <v>177</v>
      </c>
      <c r="B100" s="229" t="s">
        <v>130</v>
      </c>
      <c r="C100" s="230">
        <f>C101+C102</f>
        <v>-112330</v>
      </c>
      <c r="D100" s="230">
        <f>D101+D102</f>
        <v>291731</v>
      </c>
      <c r="E100" s="230" t="s">
        <v>124</v>
      </c>
      <c r="F100" s="87"/>
      <c r="G100" s="3"/>
      <c r="H100" s="35"/>
      <c r="I100" s="35"/>
      <c r="J100" s="7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47.25">
      <c r="A101" s="228" t="s">
        <v>178</v>
      </c>
      <c r="B101" s="231" t="s">
        <v>130</v>
      </c>
      <c r="C101" s="232">
        <v>297431</v>
      </c>
      <c r="D101" s="232">
        <v>297431</v>
      </c>
      <c r="E101" s="153">
        <f>D101/C101*100</f>
        <v>100</v>
      </c>
      <c r="F101" s="87"/>
      <c r="G101" s="191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47.25">
      <c r="A102" s="228" t="s">
        <v>179</v>
      </c>
      <c r="B102" s="231" t="s">
        <v>130</v>
      </c>
      <c r="C102" s="232">
        <f>-320231-89530</f>
        <v>-409761</v>
      </c>
      <c r="D102" s="232">
        <v>-5700</v>
      </c>
      <c r="E102" s="153">
        <f>D102/C102*100</f>
        <v>1.3910547855945294</v>
      </c>
      <c r="F102" s="87"/>
      <c r="G102" s="190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 hidden="1">
      <c r="A103" s="227" t="s">
        <v>133</v>
      </c>
      <c r="B103" s="229" t="s">
        <v>134</v>
      </c>
      <c r="C103" s="230"/>
      <c r="D103" s="230"/>
      <c r="E103" s="230" t="s">
        <v>124</v>
      </c>
      <c r="F103" s="87"/>
      <c r="G103" s="218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31.5">
      <c r="A104" s="227" t="s">
        <v>133</v>
      </c>
      <c r="B104" s="229" t="s">
        <v>134</v>
      </c>
      <c r="C104" s="230">
        <v>0</v>
      </c>
      <c r="D104" s="230">
        <v>52972.69</v>
      </c>
      <c r="E104" s="230" t="s">
        <v>124</v>
      </c>
      <c r="F104" s="87"/>
      <c r="G104" s="218"/>
      <c r="H104" s="35"/>
      <c r="I104" s="35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8.5" customHeight="1">
      <c r="A105" s="227" t="s">
        <v>135</v>
      </c>
      <c r="B105" s="229" t="s">
        <v>136</v>
      </c>
      <c r="C105" s="230">
        <v>0</v>
      </c>
      <c r="D105" s="230">
        <v>-16605.53</v>
      </c>
      <c r="E105" s="230" t="s">
        <v>124</v>
      </c>
      <c r="F105" s="87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219"/>
      <c r="B106" s="168"/>
      <c r="C106" s="169"/>
      <c r="D106" s="169"/>
      <c r="E106" s="169"/>
      <c r="F106" s="173"/>
      <c r="G106" s="3"/>
      <c r="H106" s="4"/>
      <c r="I106" s="18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 ht="20.25">
      <c r="A107" s="183"/>
      <c r="B107" s="171"/>
      <c r="C107" s="169"/>
      <c r="D107" s="169"/>
      <c r="E107" s="173"/>
      <c r="F107" s="173"/>
      <c r="G107" s="3"/>
      <c r="H107" s="35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 ht="20.25">
      <c r="A108" s="177"/>
      <c r="B108" s="171"/>
      <c r="C108" s="172"/>
      <c r="D108" s="172"/>
      <c r="E108" s="173"/>
      <c r="F108" s="170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182"/>
      <c r="B109" s="168"/>
      <c r="C109" s="169"/>
      <c r="D109" s="169"/>
      <c r="E109" s="170"/>
      <c r="F109" s="170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182"/>
      <c r="B110" s="168"/>
      <c r="C110" s="169"/>
      <c r="D110" s="169"/>
      <c r="E110" s="170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86"/>
      <c r="D300" s="86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86"/>
      <c r="D301" s="86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86"/>
      <c r="D302" s="86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86"/>
      <c r="D303" s="86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86"/>
      <c r="D304" s="86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86"/>
      <c r="D305" s="86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86"/>
      <c r="D306" s="86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86"/>
      <c r="D307" s="86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86"/>
      <c r="D308" s="86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86"/>
      <c r="D309" s="86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86"/>
      <c r="D310" s="86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91"/>
      <c r="D385" s="91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" customFormat="1">
      <c r="A386" s="37"/>
      <c r="B386" s="1"/>
      <c r="C386" s="91"/>
      <c r="D386" s="91"/>
      <c r="E386" s="86"/>
      <c r="F386" s="86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</row>
  </sheetData>
  <customSheetViews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56" fitToHeight="2" orientation="portrait" blackAndWhite="1" r:id="rId4"/>
  <headerFooter alignWithMargins="0"/>
  <rowBreaks count="1" manualBreakCount="1"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08" customWidth="1"/>
  </cols>
  <sheetData>
    <row r="1" spans="1:5">
      <c r="A1" s="198" t="s">
        <v>174</v>
      </c>
      <c r="B1" s="197"/>
      <c r="C1" s="197"/>
      <c r="D1" s="197"/>
      <c r="E1" s="199"/>
    </row>
    <row r="2" spans="1:5" ht="12.75">
      <c r="A2"/>
      <c r="B2"/>
      <c r="C2"/>
      <c r="D2"/>
      <c r="E2" s="200"/>
    </row>
    <row r="3" spans="1:5">
      <c r="B3" s="192"/>
      <c r="C3" s="180"/>
      <c r="D3" s="180"/>
      <c r="E3" s="201"/>
    </row>
    <row r="4" spans="1:5">
      <c r="A4" s="135"/>
      <c r="B4" s="136"/>
      <c r="C4" s="137"/>
      <c r="D4" s="137"/>
      <c r="E4" s="202" t="s">
        <v>0</v>
      </c>
    </row>
    <row r="5" spans="1:5" ht="47.25">
      <c r="A5" s="194" t="s">
        <v>1</v>
      </c>
      <c r="B5" s="194" t="s">
        <v>2</v>
      </c>
      <c r="C5" s="193" t="s">
        <v>172</v>
      </c>
      <c r="D5" s="193" t="s">
        <v>173</v>
      </c>
      <c r="E5" s="203" t="s">
        <v>169</v>
      </c>
    </row>
    <row r="6" spans="1:5" ht="12.75">
      <c r="A6"/>
      <c r="B6"/>
      <c r="C6"/>
      <c r="D6"/>
      <c r="E6" s="200"/>
    </row>
    <row r="7" spans="1:5">
      <c r="A7" s="138">
        <v>1</v>
      </c>
      <c r="B7" s="139">
        <v>2</v>
      </c>
      <c r="C7" s="138">
        <v>3</v>
      </c>
      <c r="D7" s="138">
        <v>4</v>
      </c>
      <c r="E7" s="204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763589.00000000012</v>
      </c>
      <c r="E8" s="205">
        <f>D8-C8</f>
        <v>-2260852.4</v>
      </c>
    </row>
    <row r="9" spans="1:5">
      <c r="A9" s="179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354131.50000000006</v>
      </c>
      <c r="E9" s="205">
        <f t="shared" ref="E9:E72" si="0">D9-C9</f>
        <v>-1023692.3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219137.5</v>
      </c>
      <c r="E10" s="206">
        <f t="shared" si="0"/>
        <v>-511588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526.1</v>
      </c>
      <c r="E11" s="206">
        <f t="shared" si="0"/>
        <v>-1281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40056.300000000003</v>
      </c>
      <c r="E12" s="206">
        <f t="shared" si="0"/>
        <v>-164686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4333.7</v>
      </c>
      <c r="E13" s="206">
        <f t="shared" si="0"/>
        <v>-35048.9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5415.9</v>
      </c>
      <c r="E14" s="206">
        <f t="shared" si="0"/>
        <v>-3722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06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41036.6</v>
      </c>
      <c r="E16" s="206">
        <f t="shared" si="0"/>
        <v>-242686.4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1479.8</v>
      </c>
      <c r="E17" s="206">
        <f t="shared" si="0"/>
        <v>-2003.8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417.6</v>
      </c>
      <c r="E18" s="206">
        <f t="shared" si="0"/>
        <v>-2367.5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10081.200000000001</v>
      </c>
      <c r="E19" s="206">
        <f t="shared" si="0"/>
        <v>-33436.199999999997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31667.9</v>
      </c>
      <c r="E20" s="206">
        <f t="shared" si="0"/>
        <v>-24159.1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-21.1</v>
      </c>
      <c r="E21" s="206">
        <f t="shared" si="0"/>
        <v>-2713.2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06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409457.50000000006</v>
      </c>
      <c r="E23" s="205">
        <f t="shared" si="0"/>
        <v>-1237160.0999999999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403889.60000000003</v>
      </c>
      <c r="E24" s="205">
        <f t="shared" si="0"/>
        <v>-1245231.8999999999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2634.4</v>
      </c>
      <c r="E25" s="206">
        <f t="shared" si="0"/>
        <v>-38934.5</v>
      </c>
    </row>
    <row r="26" spans="1:5">
      <c r="A26" s="151" t="s">
        <v>168</v>
      </c>
      <c r="B26" s="152">
        <v>2021000</v>
      </c>
      <c r="C26" s="145">
        <v>0</v>
      </c>
      <c r="D26" s="145">
        <f>'с развёрнутыми доходами'!D26</f>
        <v>3634.4</v>
      </c>
      <c r="E26" s="206">
        <f t="shared" si="0"/>
        <v>3634.4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80719.8</v>
      </c>
      <c r="E27" s="206">
        <f t="shared" si="0"/>
        <v>-273997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297033.2</v>
      </c>
      <c r="E28" s="206">
        <f t="shared" si="0"/>
        <v>-941702.60000000009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23502.2</v>
      </c>
      <c r="E29" s="206">
        <f t="shared" si="0"/>
        <v>9402.2000000000007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доходами'!D31</f>
        <v>124.7</v>
      </c>
      <c r="E30" s="206">
        <f t="shared" si="0"/>
        <v>-902.7</v>
      </c>
    </row>
    <row r="31" spans="1:5" ht="110.25">
      <c r="A31" s="154" t="s">
        <v>167</v>
      </c>
      <c r="B31" s="144">
        <v>20804000</v>
      </c>
      <c r="C31" s="145">
        <v>0</v>
      </c>
      <c r="D31" s="145">
        <f>'с развёрнутыми доходами'!D32</f>
        <v>0</v>
      </c>
      <c r="E31" s="206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доходами'!D33</f>
        <v>5449</v>
      </c>
      <c r="E32" s="206">
        <f t="shared" si="0"/>
        <v>5372.7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доходами'!D34</f>
        <v>-5.8</v>
      </c>
      <c r="E33" s="206">
        <f t="shared" si="0"/>
        <v>3601.7999999999997</v>
      </c>
    </row>
    <row r="34" spans="1:5">
      <c r="A34" s="156" t="s">
        <v>26</v>
      </c>
      <c r="B34" s="194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07">
        <f t="shared" si="0"/>
        <v>79185.099999999627</v>
      </c>
    </row>
    <row r="35" spans="1:5">
      <c r="A35" s="195" t="s">
        <v>27</v>
      </c>
      <c r="B35" s="194"/>
      <c r="C35" s="155">
        <f>C36+C46+C50+C55+C60+C62+C68+C71+C75+C79+C83</f>
        <v>2143220</v>
      </c>
      <c r="D35" s="155">
        <f>D36+D46+D50+D55+D60+D62+D68+D71+D75+D79+D83</f>
        <v>2222405.0999999996</v>
      </c>
      <c r="E35" s="207">
        <f t="shared" si="0"/>
        <v>79185.099999999627</v>
      </c>
    </row>
    <row r="36" spans="1:5">
      <c r="A36" s="156" t="s">
        <v>28</v>
      </c>
      <c r="B36" s="184" t="s">
        <v>29</v>
      </c>
      <c r="C36" s="155">
        <f>SUM(C37:C45)</f>
        <v>245467.90000000002</v>
      </c>
      <c r="D36" s="155">
        <f>SUM(D37:D45)</f>
        <v>212563.1</v>
      </c>
      <c r="E36" s="207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87">
        <v>0</v>
      </c>
      <c r="E37" s="206">
        <f t="shared" si="0"/>
        <v>0</v>
      </c>
    </row>
    <row r="38" spans="1:5" ht="31.5">
      <c r="A38" s="157" t="s">
        <v>165</v>
      </c>
      <c r="B38" s="159" t="s">
        <v>31</v>
      </c>
      <c r="C38" s="145">
        <v>3963.5</v>
      </c>
      <c r="D38" s="145">
        <v>4606.1000000000004</v>
      </c>
      <c r="E38" s="206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06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4">
        <f t="shared" si="0"/>
        <v>2998.1999999999825</v>
      </c>
    </row>
    <row r="41" spans="1:5">
      <c r="A41" s="160" t="s">
        <v>144</v>
      </c>
      <c r="B41" s="185" t="s">
        <v>145</v>
      </c>
      <c r="C41" s="153"/>
      <c r="D41" s="153"/>
      <c r="E41" s="204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4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4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4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4">
        <f t="shared" si="0"/>
        <v>-41333.600000000006</v>
      </c>
    </row>
    <row r="46" spans="1:5" ht="31.5">
      <c r="A46" s="156" t="s">
        <v>44</v>
      </c>
      <c r="B46" s="184" t="s">
        <v>45</v>
      </c>
      <c r="C46" s="155">
        <f>SUM(C47:C48)+C49</f>
        <v>2687.8</v>
      </c>
      <c r="D46" s="155">
        <f>SUM(D47:D48)+D49</f>
        <v>3077.8999999999996</v>
      </c>
      <c r="E46" s="207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4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4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4">
        <f t="shared" si="0"/>
        <v>511.29999999999995</v>
      </c>
    </row>
    <row r="50" spans="1:5">
      <c r="A50" s="163" t="s">
        <v>52</v>
      </c>
      <c r="B50" s="184" t="s">
        <v>53</v>
      </c>
      <c r="C50" s="155">
        <f>SUM(C51:C54)</f>
        <v>96791.200000000012</v>
      </c>
      <c r="D50" s="155">
        <f>SUM(D51:D54)</f>
        <v>57480.200000000004</v>
      </c>
      <c r="E50" s="207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4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4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4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4">
        <f t="shared" si="0"/>
        <v>-30727.7</v>
      </c>
    </row>
    <row r="55" spans="1:5">
      <c r="A55" s="156" t="s">
        <v>62</v>
      </c>
      <c r="B55" s="184" t="s">
        <v>63</v>
      </c>
      <c r="C55" s="155">
        <f>SUM(C56:C59)</f>
        <v>192014.80000000002</v>
      </c>
      <c r="D55" s="155">
        <f>SUM(D56:D59)</f>
        <v>346237.80000000005</v>
      </c>
      <c r="E55" s="207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4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4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4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4">
        <f t="shared" si="0"/>
        <v>3359.2000000000007</v>
      </c>
    </row>
    <row r="60" spans="1:5">
      <c r="A60" s="150" t="s">
        <v>137</v>
      </c>
      <c r="B60" s="196" t="s">
        <v>139</v>
      </c>
      <c r="C60" s="141">
        <f>C61</f>
        <v>0</v>
      </c>
      <c r="D60" s="141">
        <f>D61</f>
        <v>0</v>
      </c>
      <c r="E60" s="205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4">
        <f t="shared" si="0"/>
        <v>0</v>
      </c>
    </row>
    <row r="62" spans="1:5">
      <c r="A62" s="163" t="s">
        <v>72</v>
      </c>
      <c r="B62" s="184" t="s">
        <v>73</v>
      </c>
      <c r="C62" s="155">
        <f>C63+C64+C66+C67+C65</f>
        <v>1160943.7</v>
      </c>
      <c r="D62" s="155">
        <f>D63+D64+D66+D67+D65</f>
        <v>1198338.7</v>
      </c>
      <c r="E62" s="207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4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4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4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4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4">
        <f t="shared" si="0"/>
        <v>-935.19999999999709</v>
      </c>
    </row>
    <row r="68" spans="1:5">
      <c r="A68" s="156" t="s">
        <v>82</v>
      </c>
      <c r="B68" s="184" t="s">
        <v>83</v>
      </c>
      <c r="C68" s="155">
        <f>SUM(C69:C70)</f>
        <v>185679.5</v>
      </c>
      <c r="D68" s="155">
        <f>SUM(D69:D70)</f>
        <v>155456.79999999999</v>
      </c>
      <c r="E68" s="207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4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4">
        <f t="shared" si="0"/>
        <v>4114.2999999999956</v>
      </c>
    </row>
    <row r="71" spans="1:5">
      <c r="A71" s="156" t="s">
        <v>88</v>
      </c>
      <c r="B71" s="184" t="s">
        <v>89</v>
      </c>
      <c r="C71" s="155">
        <f>SUM(C72:C74)</f>
        <v>37905.800000000003</v>
      </c>
      <c r="D71" s="155">
        <f>SUM(D72:D74)</f>
        <v>38649</v>
      </c>
      <c r="E71" s="207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4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4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4">
        <f t="shared" si="1"/>
        <v>6138.4000000000015</v>
      </c>
    </row>
    <row r="75" spans="1:5">
      <c r="A75" s="156" t="s">
        <v>96</v>
      </c>
      <c r="B75" s="184" t="s">
        <v>97</v>
      </c>
      <c r="C75" s="155">
        <f>SUM(C76:C78)</f>
        <v>158664.80000000002</v>
      </c>
      <c r="D75" s="155">
        <f>SUM(D76:D78)</f>
        <v>173733.3</v>
      </c>
      <c r="E75" s="207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4">
        <f t="shared" si="1"/>
        <v>16744.299999999988</v>
      </c>
    </row>
    <row r="77" spans="1:5">
      <c r="A77" s="162" t="s">
        <v>143</v>
      </c>
      <c r="B77" s="185" t="s">
        <v>142</v>
      </c>
      <c r="C77" s="153"/>
      <c r="D77" s="153"/>
      <c r="E77" s="204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4">
        <f t="shared" si="1"/>
        <v>-1675.8000000000011</v>
      </c>
    </row>
    <row r="79" spans="1:5">
      <c r="A79" s="150" t="s">
        <v>160</v>
      </c>
      <c r="B79" s="184" t="s">
        <v>161</v>
      </c>
      <c r="C79" s="155">
        <f>C80+C81</f>
        <v>16397.7</v>
      </c>
      <c r="D79" s="155">
        <f>D80+D81</f>
        <v>5061.3</v>
      </c>
      <c r="E79" s="207">
        <f t="shared" si="1"/>
        <v>-11336.400000000001</v>
      </c>
    </row>
    <row r="80" spans="1:5">
      <c r="A80" s="162" t="s">
        <v>170</v>
      </c>
      <c r="B80" s="161" t="s">
        <v>171</v>
      </c>
      <c r="C80" s="153">
        <v>16397.7</v>
      </c>
      <c r="D80" s="155">
        <v>0</v>
      </c>
      <c r="E80" s="207"/>
    </row>
    <row r="81" spans="1:5">
      <c r="A81" s="162" t="s">
        <v>163</v>
      </c>
      <c r="B81" s="161" t="s">
        <v>162</v>
      </c>
      <c r="C81" s="153">
        <v>0</v>
      </c>
      <c r="D81" s="153">
        <v>5061.3</v>
      </c>
      <c r="E81" s="204">
        <f t="shared" si="1"/>
        <v>5061.3</v>
      </c>
    </row>
    <row r="82" spans="1:5">
      <c r="A82" s="162" t="s">
        <v>163</v>
      </c>
      <c r="B82" s="161" t="s">
        <v>162</v>
      </c>
      <c r="C82" s="153">
        <v>0</v>
      </c>
      <c r="D82" s="153">
        <v>0</v>
      </c>
      <c r="E82" s="204">
        <f t="shared" si="1"/>
        <v>0</v>
      </c>
    </row>
    <row r="83" spans="1:5" ht="31.5">
      <c r="A83" s="156" t="s">
        <v>102</v>
      </c>
      <c r="B83" s="184" t="s">
        <v>103</v>
      </c>
      <c r="C83" s="155">
        <f>C84</f>
        <v>46666.8</v>
      </c>
      <c r="D83" s="155">
        <f>D84</f>
        <v>31807</v>
      </c>
      <c r="E83" s="207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4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2025-04-14T11:57:02Z</cp:lastPrinted>
  <dcterms:created xsi:type="dcterms:W3CDTF">2014-02-03T08:40:31Z</dcterms:created>
  <dcterms:modified xsi:type="dcterms:W3CDTF">2025-04-21T12:16:27Z</dcterms:modified>
</cp:coreProperties>
</file>