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285" yWindow="-180" windowWidth="15690" windowHeight="12630"/>
  </bookViews>
  <sheets>
    <sheet name="Лист2" sheetId="2" r:id="rId1"/>
    <sheet name="Лист3" sheetId="3" r:id="rId2"/>
  </sheets>
  <definedNames>
    <definedName name="_xlnm._FilterDatabase" localSheetId="0" hidden="1">Лист2!$A$8:$L$50</definedName>
  </definedNames>
  <calcPr calcId="124519"/>
</workbook>
</file>

<file path=xl/calcChain.xml><?xml version="1.0" encoding="utf-8"?>
<calcChain xmlns="http://schemas.openxmlformats.org/spreadsheetml/2006/main">
  <c r="J12" i="2"/>
  <c r="J13"/>
  <c r="J15"/>
  <c r="J17"/>
  <c r="J18"/>
  <c r="J20"/>
  <c r="J21"/>
  <c r="J22"/>
  <c r="J25"/>
  <c r="J26"/>
  <c r="J27"/>
  <c r="J29"/>
  <c r="J30"/>
  <c r="J31"/>
  <c r="J33"/>
  <c r="J34"/>
  <c r="J35"/>
  <c r="J39"/>
  <c r="J42"/>
  <c r="J43"/>
  <c r="J44"/>
  <c r="J45"/>
  <c r="J46"/>
  <c r="J47"/>
  <c r="J48"/>
  <c r="J49"/>
  <c r="J50"/>
  <c r="H12"/>
  <c r="H13"/>
  <c r="H15"/>
  <c r="H17"/>
  <c r="H18"/>
  <c r="H20"/>
  <c r="H21"/>
  <c r="H22"/>
  <c r="H25"/>
  <c r="H26"/>
  <c r="H27"/>
  <c r="H28"/>
  <c r="H29"/>
  <c r="H30"/>
  <c r="H31"/>
  <c r="H33"/>
  <c r="H34"/>
  <c r="H35"/>
  <c r="H42"/>
  <c r="H44"/>
  <c r="H45"/>
  <c r="H46"/>
  <c r="I12" l="1"/>
  <c r="I13"/>
  <c r="I15"/>
  <c r="I16"/>
  <c r="I17"/>
  <c r="I18"/>
  <c r="I20"/>
  <c r="I21"/>
  <c r="I22"/>
  <c r="I23"/>
  <c r="I25"/>
  <c r="I26"/>
  <c r="I27"/>
  <c r="I28"/>
  <c r="I29"/>
  <c r="I30"/>
  <c r="I31"/>
  <c r="I33"/>
  <c r="I34"/>
  <c r="I35"/>
  <c r="I37"/>
  <c r="I38"/>
  <c r="I39"/>
  <c r="I42"/>
  <c r="I43"/>
  <c r="I44"/>
  <c r="I45"/>
  <c r="I46"/>
  <c r="I47"/>
  <c r="I48"/>
  <c r="I49"/>
  <c r="I50"/>
  <c r="G12"/>
  <c r="G13"/>
  <c r="G15"/>
  <c r="G16"/>
  <c r="G17"/>
  <c r="G18"/>
  <c r="G20"/>
  <c r="G21"/>
  <c r="G22"/>
  <c r="G23"/>
  <c r="G25"/>
  <c r="G26"/>
  <c r="G27"/>
  <c r="G28"/>
  <c r="G29"/>
  <c r="G30"/>
  <c r="G31"/>
  <c r="G33"/>
  <c r="G34"/>
  <c r="G35"/>
  <c r="G37"/>
  <c r="G38"/>
  <c r="G39"/>
  <c r="G42"/>
  <c r="G43"/>
  <c r="G44"/>
  <c r="G45"/>
  <c r="G46"/>
  <c r="G47"/>
  <c r="G48"/>
  <c r="G49"/>
  <c r="G50"/>
  <c r="F36"/>
  <c r="E36"/>
  <c r="D36"/>
  <c r="J36" l="1"/>
  <c r="G36"/>
  <c r="I36"/>
  <c r="E41"/>
  <c r="E40" s="1"/>
  <c r="F41"/>
  <c r="E32"/>
  <c r="F32"/>
  <c r="E24"/>
  <c r="F24"/>
  <c r="E19"/>
  <c r="F19"/>
  <c r="E14"/>
  <c r="F14"/>
  <c r="D41"/>
  <c r="D40" s="1"/>
  <c r="D32"/>
  <c r="D24"/>
  <c r="D19"/>
  <c r="D14"/>
  <c r="E11"/>
  <c r="F11"/>
  <c r="D11"/>
  <c r="D10" l="1"/>
  <c r="D9" s="1"/>
  <c r="E10"/>
  <c r="E9" s="1"/>
  <c r="F40"/>
  <c r="J41"/>
  <c r="H41"/>
  <c r="I41"/>
  <c r="G41"/>
  <c r="J11"/>
  <c r="H11"/>
  <c r="I11"/>
  <c r="G11"/>
  <c r="J14"/>
  <c r="H14"/>
  <c r="I14"/>
  <c r="G14"/>
  <c r="H19"/>
  <c r="J19"/>
  <c r="I19"/>
  <c r="G19"/>
  <c r="F10"/>
  <c r="J24"/>
  <c r="H24"/>
  <c r="I24"/>
  <c r="G24"/>
  <c r="J32"/>
  <c r="H32"/>
  <c r="I32"/>
  <c r="G32"/>
  <c r="J10" l="1"/>
  <c r="H10"/>
  <c r="I10"/>
  <c r="G10"/>
  <c r="J40"/>
  <c r="H40"/>
  <c r="I40"/>
  <c r="G40"/>
  <c r="F9"/>
  <c r="J9" l="1"/>
  <c r="H9"/>
  <c r="I9"/>
  <c r="G9"/>
</calcChain>
</file>

<file path=xl/sharedStrings.xml><?xml version="1.0" encoding="utf-8"?>
<sst xmlns="http://schemas.openxmlformats.org/spreadsheetml/2006/main" count="177" uniqueCount="124">
  <si>
    <t>Приложение №1</t>
  </si>
  <si>
    <t xml:space="preserve">к Пояснительной записке </t>
  </si>
  <si>
    <t>Главный администратор</t>
  </si>
  <si>
    <t xml:space="preserve"> КВД</t>
  </si>
  <si>
    <t>Наименование КВД</t>
  </si>
  <si>
    <t>Плановые назначения</t>
  </si>
  <si>
    <t>Поступление доходов</t>
  </si>
  <si>
    <t>Пояснение отклонений исполнения от первоначально утвержденного плана
(при отклонении гр.6 на 5% и более)</t>
  </si>
  <si>
    <t>сумма</t>
  </si>
  <si>
    <t>%</t>
  </si>
  <si>
    <t>Итого:</t>
  </si>
  <si>
    <t>000</t>
  </si>
  <si>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</si>
  <si>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</si>
  <si>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</si>
  <si>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</si>
  <si>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</si>
  <si>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</si>
  <si>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</si>
  <si>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</si>
  <si>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</si>
  <si>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</si>
  <si>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</si>
  <si>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</si>
  <si>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10502000020000110</t>
  </si>
  <si>
    <t>Единый налог на вмененный доход для отдельных видов деятельности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</si>
  <si>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</si>
  <si>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</si>
  <si>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</si>
  <si>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</si>
  <si>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</si>
  <si>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</si>
  <si>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</si>
  <si>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</si>
  <si>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</si>
  <si>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</si>
  <si>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</si>
  <si>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</si>
  <si>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923</t>
  </si>
  <si>
    <t>10900000000000000</t>
  </si>
  <si>
    <t>ЗАДОЛЖЕННОСТЬ И ПЕРЕРАСЧЕТЫ ПО ОТМЕНЕННЫМ НАЛОГАМ, СБОРАМ И ИНЫМ ОБЯЗАТЕЛЬНЫМ ПЛАТЕЖАМ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</si>
  <si>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</si>
  <si>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</si>
  <si>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</si>
  <si>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</si>
  <si>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963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</si>
  <si>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</si>
  <si>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</si>
  <si>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</si>
  <si>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</si>
  <si>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</si>
  <si>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</si>
  <si>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</si>
  <si>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</si>
  <si>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</si>
  <si>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</si>
  <si>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</si>
  <si>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</si>
  <si>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</si>
  <si>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</si>
  <si>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</si>
  <si>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</si>
  <si>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</si>
  <si>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</si>
  <si>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</si>
  <si>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</si>
  <si>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</si>
  <si>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</si>
  <si>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11701000000000180</t>
  </si>
  <si>
    <t>Невыясненные поступления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</si>
  <si>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</si>
  <si>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</si>
  <si>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</si>
  <si>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</si>
  <si>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</si>
  <si>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</si>
  <si>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992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</si>
  <si>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</si>
  <si>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</si>
  <si>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20219999040000150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</si>
  <si>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</si>
  <si>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</si>
  <si>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</si>
  <si>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</si>
  <si>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</si>
  <si>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</si>
  <si>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</si>
  <si>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</si>
  <si>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</si>
  <si>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</si>
  <si>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</si>
  <si>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</si>
  <si>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</si>
  <si>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</si>
  <si>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Отклонение исполнения от первоначального плана</t>
  </si>
  <si>
    <t>Отклонение исполнения от уточненного плана</t>
  </si>
  <si>
    <t>Поступление в большем объеме объясняется ростом количества исковых заявлений, направленных в суд</t>
  </si>
  <si>
    <t xml:space="preserve">Рост поступления штрафов объясняется  вступившими в силу решениями Арбитражного суда Республики Коми за возмещение вреда, причиненного окружающей среде (нефтеразливы)
</t>
  </si>
  <si>
    <t>Увеличение собираемости связано с поступлением задолженности в объеме, больше запланированного</t>
  </si>
  <si>
    <t>Рост поступлений в связи с заключением новых договоров аренды нестационарных торговых объектов</t>
  </si>
  <si>
    <t>Дополнительное распределение субсидий от других бюджетов бюджетной системы РФ</t>
  </si>
  <si>
    <t>Дополнительное распределение субвенций от других бюджетов бюджетной системы РФ</t>
  </si>
  <si>
    <t>Информация об исполнении доходной части бюджета МО ГО "Усинск" за 2022 год</t>
  </si>
  <si>
    <t>по состоянию на 01.01.2022</t>
  </si>
  <si>
    <t>по состоянию на 31.12.2022</t>
  </si>
  <si>
    <t>Гранты на поощрение муниципальных образований муниципальных районов, муниципальных округов, городских округов в Республике Коми за участие в проекте "Народный бюджет" и реализацию народных проектов в рамках проекта "Народный бюджет", а также на развитие народных инициатив в муниципальных образованиях в Республике Коми</t>
  </si>
  <si>
    <t>Инициативные платежи</t>
  </si>
  <si>
    <t>-</t>
  </si>
  <si>
    <t>Рост поступлений в связи с ростом налооблагаемой базы, уплатой задолженности по уточненным декларациям.</t>
  </si>
  <si>
    <t>Рост доходов в связи с поступлением новых заявлений на выкуп земельных участков</t>
  </si>
  <si>
    <t>Дополнительное распределение иных межбюджетных трансфертов от других бюджетов бюджетной системы РФ</t>
  </si>
  <si>
    <t>Фактическое поступление доходов</t>
  </si>
  <si>
    <t>Поступления налога в 2022 году не планировались в связи с его отменой с 01.01.2021 года. Фактически осуществлены возвраты на расчетные счета плательщиков.</t>
  </si>
  <si>
    <t>Уменьшение поступлений в связи со снижением налогооблагаемой базы по одному из налогоплательщиков.</t>
  </si>
  <si>
    <t>Снижение в связи с ростом уплаченных и заявленных страховых взносов, уменьшающих исчисленную сумму ПСН</t>
  </si>
  <si>
    <t>Увеличенный объем поступлений связан с ростом коэффициента собираемости налога</t>
  </si>
  <si>
    <t>Увеличенный объем поступлений связан с заключением дополнительного договора аренды нежилого помещения, невключенного в первоначальные плановые назначения</t>
  </si>
  <si>
    <t>Отрицательная сумма поступлений связана с возвратом из бюджета МО ГО "Усинск" суммы излишне уплаченной платы за негативное воздействие на окружающую среду за предыдущие периоды по ООО "ЛУКОЙЛ-Коми".</t>
  </si>
  <si>
    <t>Увеличение собираемости связано с поступлением задолженности за 2021 год</t>
  </si>
  <si>
    <t>Увеличение поступлений связано с ростом налогооблагаемой базы за счет роста заработной платы и премиальных выплат</t>
  </si>
  <si>
    <t>Перевыполнение связано с оплатой просроченной задолженности ООО "Комфорт" (4,6 млн.рублей) и ООО "Усинская тепловая компания"  (3,7 млн.рублей).</t>
  </si>
  <si>
    <r>
      <t>Плановые назначения были сняты в связи с отсутствием прибыли у муниципальных унитарных предприятий, по данным годов</t>
    </r>
    <r>
      <rPr>
        <sz val="11"/>
        <rFont val="Times New Roman"/>
        <family val="1"/>
        <charset val="204"/>
      </rPr>
      <t>ой отчетности за 2021</t>
    </r>
    <r>
      <rPr>
        <sz val="11"/>
        <color rgb="FF000000"/>
        <rFont val="Times New Roman"/>
        <family val="1"/>
        <charset val="204"/>
      </rPr>
      <t xml:space="preserve"> год</t>
    </r>
  </si>
  <si>
    <t>Увеличение поступлений в связи с:
- заключением новых договоров купли-продажи муниципального имущества (продажей здания столовой-заготовочной "Северянка" - 4,7 млн.рублей)
- оплатой просроченной задолженности по исполнительному листу (ООО "Берёзка" - 6,4 млн.рублей), 
- досрочным погашением рассрочки по договору продажи (ИП Джафаров - 2,3 млн.рублей)</t>
  </si>
  <si>
    <t>ВСЕГО ДОХОДЫ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</si>
</sst>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6"/>
      <name val="Calibri"/>
      <family val="2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1"/>
      <color rgb="FF000000"/>
      <name val="Times New Roman"/>
    </font>
    <font>
      <sz val="10"/>
      <color rgb="FF000000"/>
      <name val="Times New Roman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FBFBF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1">
    <xf numFmtId="0" fontId="0" fillId="0" borderId="0"/>
    <xf numFmtId="0" fontId="4" fillId="0" borderId="0"/>
    <xf numFmtId="49" fontId="7" fillId="0" borderId="6">
      <alignment horizontal="center" vertical="top" shrinkToFit="1"/>
    </xf>
    <xf numFmtId="0" fontId="7" fillId="0" borderId="6">
      <alignment horizontal="left" vertical="top" wrapText="1"/>
    </xf>
    <xf numFmtId="164" fontId="7" fillId="0" borderId="6">
      <alignment horizontal="right" vertical="top" wrapText="1"/>
    </xf>
    <xf numFmtId="164" fontId="7" fillId="0" borderId="6">
      <alignment horizontal="right" vertical="top" shrinkToFit="1"/>
    </xf>
    <xf numFmtId="49" fontId="4" fillId="0" borderId="6">
      <alignment horizontal="center" vertical="top" shrinkToFit="1"/>
    </xf>
    <xf numFmtId="0" fontId="4" fillId="0" borderId="6">
      <alignment horizontal="left" vertical="top" wrapText="1"/>
    </xf>
    <xf numFmtId="164" fontId="4" fillId="0" borderId="6">
      <alignment horizontal="right" vertical="top" shrinkToFit="1"/>
    </xf>
    <xf numFmtId="0" fontId="8" fillId="0" borderId="7"/>
    <xf numFmtId="0" fontId="8" fillId="0" borderId="0">
      <alignment horizontal="left" vertical="top" wrapText="1"/>
    </xf>
  </cellStyleXfs>
  <cellXfs count="69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0" fontId="0" fillId="0" borderId="0" xfId="0" applyBorder="1"/>
    <xf numFmtId="0" fontId="5" fillId="0" borderId="0" xfId="1" applyNumberFormat="1" applyFont="1" applyProtection="1"/>
    <xf numFmtId="0" fontId="6" fillId="0" borderId="0" xfId="0" applyFont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7" fillId="0" borderId="6" xfId="2" applyNumberFormat="1" applyAlignment="1" applyProtection="1">
      <alignment horizontal="center" vertical="center" shrinkToFit="1"/>
    </xf>
    <xf numFmtId="0" fontId="7" fillId="0" borderId="6" xfId="2" applyNumberFormat="1" applyProtection="1">
      <alignment horizontal="center" vertical="top" shrinkToFit="1"/>
    </xf>
    <xf numFmtId="0" fontId="4" fillId="0" borderId="0" xfId="1" applyNumberFormat="1" applyProtection="1"/>
    <xf numFmtId="0" fontId="0" fillId="0" borderId="0" xfId="0" applyProtection="1">
      <protection locked="0"/>
    </xf>
    <xf numFmtId="49" fontId="7" fillId="0" borderId="6" xfId="2" applyNumberFormat="1" applyProtection="1">
      <alignment horizontal="center" vertical="top" shrinkToFit="1"/>
    </xf>
    <xf numFmtId="49" fontId="4" fillId="0" borderId="6" xfId="6" applyNumberFormat="1" applyProtection="1">
      <alignment horizontal="center" vertical="top" shrinkToFit="1"/>
    </xf>
    <xf numFmtId="0" fontId="8" fillId="0" borderId="7" xfId="9" applyNumberFormat="1" applyProtection="1"/>
    <xf numFmtId="0" fontId="8" fillId="0" borderId="7" xfId="9" applyNumberFormat="1" applyAlignment="1" applyProtection="1">
      <alignment horizontal="center"/>
    </xf>
    <xf numFmtId="0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9" fillId="0" borderId="6" xfId="2" applyNumberFormat="1" applyFont="1" applyProtection="1">
      <alignment horizontal="center" vertical="top" shrinkToFit="1"/>
    </xf>
    <xf numFmtId="0" fontId="9" fillId="0" borderId="0" xfId="1" applyNumberFormat="1" applyFont="1" applyProtection="1"/>
    <xf numFmtId="0" fontId="0" fillId="0" borderId="0" xfId="0" applyFont="1" applyProtection="1">
      <protection locked="0"/>
    </xf>
    <xf numFmtId="49" fontId="9" fillId="0" borderId="6" xfId="6" applyNumberFormat="1" applyFont="1" applyProtection="1">
      <alignment horizontal="center" vertical="top" shrinkToFit="1"/>
    </xf>
    <xf numFmtId="0" fontId="3" fillId="0" borderId="0" xfId="0" applyFont="1" applyFill="1" applyBorder="1" applyAlignment="1" applyProtection="1">
      <alignment horizontal="center" wrapText="1"/>
    </xf>
    <xf numFmtId="0" fontId="8" fillId="0" borderId="7" xfId="9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8" fillId="0" borderId="7" xfId="9" applyNumberFormat="1" applyAlignment="1" applyProtection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4" fillId="0" borderId="0" xfId="1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7" fillId="0" borderId="6" xfId="2" applyNumberFormat="1" applyFill="1" applyAlignment="1" applyProtection="1">
      <alignment horizontal="center" vertical="center" shrinkToFit="1"/>
    </xf>
    <xf numFmtId="0" fontId="7" fillId="0" borderId="6" xfId="2" applyNumberFormat="1" applyFill="1" applyAlignment="1" applyProtection="1">
      <alignment horizontal="center" shrinkToFit="1"/>
    </xf>
    <xf numFmtId="0" fontId="7" fillId="0" borderId="6" xfId="3" applyNumberFormat="1" applyFill="1" applyAlignment="1" applyProtection="1">
      <alignment horizontal="left" vertical="center" wrapText="1"/>
    </xf>
    <xf numFmtId="164" fontId="7" fillId="0" borderId="6" xfId="4" applyNumberFormat="1" applyFill="1" applyAlignment="1" applyProtection="1">
      <alignment horizontal="center" vertical="top" wrapText="1"/>
    </xf>
    <xf numFmtId="164" fontId="7" fillId="0" borderId="6" xfId="4" applyNumberFormat="1" applyFill="1" applyAlignment="1" applyProtection="1">
      <alignment horizontal="center" wrapText="1"/>
    </xf>
    <xf numFmtId="164" fontId="7" fillId="0" borderId="6" xfId="5" applyNumberFormat="1" applyFill="1" applyAlignment="1" applyProtection="1">
      <alignment horizontal="center" vertical="top" shrinkToFit="1"/>
    </xf>
    <xf numFmtId="164" fontId="7" fillId="0" borderId="6" xfId="5" applyNumberFormat="1" applyFill="1" applyAlignment="1" applyProtection="1">
      <alignment horizontal="center" shrinkToFit="1"/>
    </xf>
    <xf numFmtId="0" fontId="9" fillId="0" borderId="6" xfId="3" applyNumberFormat="1" applyFont="1" applyFill="1" applyAlignment="1" applyProtection="1">
      <alignment horizontal="left" vertical="center" wrapText="1"/>
    </xf>
    <xf numFmtId="164" fontId="9" fillId="0" borderId="6" xfId="5" applyNumberFormat="1" applyFont="1" applyFill="1" applyAlignment="1" applyProtection="1">
      <alignment horizontal="center" vertical="top" shrinkToFit="1"/>
    </xf>
    <xf numFmtId="164" fontId="9" fillId="0" borderId="6" xfId="5" applyNumberFormat="1" applyFont="1" applyFill="1" applyAlignment="1" applyProtection="1">
      <alignment horizontal="left" vertical="center" wrapText="1" shrinkToFit="1"/>
    </xf>
    <xf numFmtId="164" fontId="10" fillId="0" borderId="6" xfId="5" applyNumberFormat="1" applyFont="1" applyFill="1" applyAlignment="1" applyProtection="1">
      <alignment horizontal="center" vertical="center" shrinkToFit="1"/>
    </xf>
    <xf numFmtId="0" fontId="9" fillId="0" borderId="6" xfId="7" applyNumberFormat="1" applyFont="1" applyFill="1" applyAlignment="1" applyProtection="1">
      <alignment horizontal="left" vertical="center" wrapText="1"/>
    </xf>
    <xf numFmtId="164" fontId="4" fillId="0" borderId="6" xfId="8" applyNumberFormat="1" applyFill="1" applyAlignment="1" applyProtection="1">
      <alignment horizontal="center" vertical="top" shrinkToFit="1"/>
    </xf>
    <xf numFmtId="0" fontId="4" fillId="0" borderId="6" xfId="7" applyNumberFormat="1" applyFill="1" applyAlignment="1" applyProtection="1">
      <alignment horizontal="left" vertical="center" wrapText="1"/>
    </xf>
    <xf numFmtId="164" fontId="10" fillId="0" borderId="6" xfId="4" applyNumberFormat="1" applyFont="1" applyFill="1" applyAlignment="1" applyProtection="1">
      <alignment horizontal="center" vertical="center" wrapText="1"/>
    </xf>
    <xf numFmtId="164" fontId="9" fillId="0" borderId="6" xfId="8" applyNumberFormat="1" applyFont="1" applyFill="1" applyAlignment="1" applyProtection="1">
      <alignment horizontal="center" vertical="top" shrinkToFit="1"/>
    </xf>
    <xf numFmtId="164" fontId="9" fillId="0" borderId="6" xfId="8" applyNumberFormat="1" applyFont="1" applyFill="1" applyAlignment="1" applyProtection="1">
      <alignment horizontal="center" vertical="center" shrinkToFit="1"/>
    </xf>
    <xf numFmtId="164" fontId="10" fillId="0" borderId="6" xfId="5" applyNumberFormat="1" applyFont="1" applyFill="1" applyAlignment="1" applyProtection="1">
      <alignment horizontal="center" shrinkToFit="1"/>
    </xf>
    <xf numFmtId="164" fontId="7" fillId="3" borderId="6" xfId="4" applyNumberFormat="1" applyFill="1" applyAlignment="1" applyProtection="1">
      <alignment horizontal="center" vertical="top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164" fontId="11" fillId="0" borderId="6" xfId="5" applyNumberFormat="1" applyFont="1" applyFill="1" applyAlignment="1" applyProtection="1">
      <alignment horizontal="left" vertical="center" wrapText="1" shrinkToFit="1"/>
    </xf>
    <xf numFmtId="164" fontId="9" fillId="0" borderId="6" xfId="8" applyNumberFormat="1" applyFont="1" applyFill="1" applyAlignment="1" applyProtection="1">
      <alignment horizontal="left" vertical="center" wrapText="1" shrinkToFit="1"/>
    </xf>
    <xf numFmtId="0" fontId="11" fillId="0" borderId="0" xfId="0" applyFont="1" applyBorder="1" applyAlignment="1">
      <alignment horizontal="right"/>
    </xf>
    <xf numFmtId="0" fontId="12" fillId="0" borderId="6" xfId="3" applyNumberFormat="1" applyFont="1" applyFill="1" applyAlignment="1" applyProtection="1">
      <alignment horizontal="left" vertical="center" wrapText="1"/>
    </xf>
    <xf numFmtId="164" fontId="12" fillId="0" borderId="6" xfId="4" applyNumberFormat="1" applyFont="1" applyFill="1" applyAlignment="1" applyProtection="1">
      <alignment horizontal="center" vertical="top" wrapText="1"/>
    </xf>
    <xf numFmtId="164" fontId="12" fillId="3" borderId="6" xfId="4" applyNumberFormat="1" applyFont="1" applyFill="1" applyAlignment="1" applyProtection="1">
      <alignment horizontal="center" vertical="top" wrapText="1"/>
    </xf>
    <xf numFmtId="0" fontId="8" fillId="0" borderId="0" xfId="10" applyNumberFormat="1" applyProtection="1">
      <alignment horizontal="left" vertical="top" wrapText="1"/>
    </xf>
    <xf numFmtId="0" fontId="8" fillId="0" borderId="0" xfId="10">
      <alignment horizontal="left" vertical="top" wrapText="1"/>
    </xf>
    <xf numFmtId="0" fontId="2" fillId="0" borderId="0" xfId="0" applyFont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</cellXfs>
  <cellStyles count="11">
    <cellStyle name="st24" xfId="4"/>
    <cellStyle name="st25" xfId="5"/>
    <cellStyle name="st26" xfId="8"/>
    <cellStyle name="xl26" xfId="2"/>
    <cellStyle name="xl27" xfId="6"/>
    <cellStyle name="xl28" xfId="9"/>
    <cellStyle name="xl31" xfId="3"/>
    <cellStyle name="xl32" xfId="7"/>
    <cellStyle name="xl38" xfId="10"/>
    <cellStyle name="xl39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52"/>
  <sheetViews>
    <sheetView tabSelected="1" topLeftCell="C1" zoomScale="90" zoomScaleNormal="90" workbookViewId="0">
      <pane xSplit="1" ySplit="8" topLeftCell="D45" activePane="bottomRight" state="frozen"/>
      <selection activeCell="C1" sqref="C1"/>
      <selection pane="topRight" activeCell="D1" sqref="D1"/>
      <selection pane="bottomLeft" activeCell="C9" sqref="C9"/>
      <selection pane="bottomRight" activeCell="G27" sqref="G27"/>
    </sheetView>
  </sheetViews>
  <sheetFormatPr defaultRowHeight="15" outlineLevelRow="3"/>
  <cols>
    <col min="1" max="1" width="12.42578125" style="17" customWidth="1"/>
    <col min="2" max="2" width="21.42578125" style="17" customWidth="1"/>
    <col min="3" max="3" width="49.140625" style="29" customWidth="1"/>
    <col min="4" max="5" width="18.42578125" style="18" customWidth="1"/>
    <col min="6" max="6" width="16.28515625" style="18" customWidth="1"/>
    <col min="7" max="7" width="17.42578125" style="18" customWidth="1"/>
    <col min="8" max="8" width="16.28515625" style="25" customWidth="1"/>
    <col min="9" max="10" width="16.28515625" style="18" customWidth="1"/>
    <col min="11" max="11" width="55.42578125" style="18" customWidth="1"/>
    <col min="12" max="12" width="15.7109375" style="12" customWidth="1"/>
    <col min="13" max="16384" width="9.140625" style="12"/>
  </cols>
  <sheetData>
    <row r="2" spans="1:12" s="1" customFormat="1" ht="18" customHeight="1">
      <c r="C2" s="26"/>
      <c r="F2" s="2"/>
      <c r="H2" s="2"/>
      <c r="K2" s="54" t="s">
        <v>0</v>
      </c>
    </row>
    <row r="3" spans="1:12" s="1" customFormat="1" ht="18.75" customHeight="1">
      <c r="C3" s="26"/>
      <c r="F3" s="2"/>
      <c r="H3" s="2"/>
      <c r="K3" s="54" t="s">
        <v>1</v>
      </c>
    </row>
    <row r="4" spans="1:12" s="1" customFormat="1" ht="34.5" customHeight="1">
      <c r="A4" s="60" t="s">
        <v>102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2" s="5" customFormat="1" ht="12.75" customHeight="1">
      <c r="A5" s="3"/>
      <c r="B5" s="3"/>
      <c r="C5" s="27"/>
      <c r="D5" s="3"/>
      <c r="E5" s="3"/>
      <c r="F5" s="3"/>
      <c r="G5" s="3"/>
      <c r="H5" s="23"/>
      <c r="I5" s="3"/>
      <c r="J5" s="4"/>
      <c r="K5" s="4"/>
    </row>
    <row r="6" spans="1:12" s="7" customFormat="1" ht="41.25" customHeight="1">
      <c r="A6" s="61" t="s">
        <v>2</v>
      </c>
      <c r="B6" s="61" t="s">
        <v>3</v>
      </c>
      <c r="C6" s="63" t="s">
        <v>4</v>
      </c>
      <c r="D6" s="65" t="s">
        <v>5</v>
      </c>
      <c r="E6" s="66"/>
      <c r="F6" s="61" t="s">
        <v>6</v>
      </c>
      <c r="G6" s="65" t="s">
        <v>94</v>
      </c>
      <c r="H6" s="66"/>
      <c r="I6" s="65" t="s">
        <v>95</v>
      </c>
      <c r="J6" s="66"/>
      <c r="K6" s="67" t="s">
        <v>7</v>
      </c>
      <c r="L6" s="6"/>
    </row>
    <row r="7" spans="1:12" s="7" customFormat="1" ht="58.5" customHeight="1">
      <c r="A7" s="62"/>
      <c r="B7" s="62"/>
      <c r="C7" s="64"/>
      <c r="D7" s="8" t="s">
        <v>103</v>
      </c>
      <c r="E7" s="8" t="s">
        <v>104</v>
      </c>
      <c r="F7" s="62"/>
      <c r="G7" s="8" t="s">
        <v>8</v>
      </c>
      <c r="H7" s="8" t="s">
        <v>9</v>
      </c>
      <c r="I7" s="8" t="s">
        <v>8</v>
      </c>
      <c r="J7" s="8" t="s">
        <v>9</v>
      </c>
      <c r="K7" s="68"/>
      <c r="L7" s="6"/>
    </row>
    <row r="8" spans="1:12" s="31" customFormat="1" ht="20.25" customHeight="1">
      <c r="A8" s="9">
        <v>1</v>
      </c>
      <c r="B8" s="9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3">
        <v>11</v>
      </c>
      <c r="L8" s="30"/>
    </row>
    <row r="9" spans="1:12" ht="27" customHeight="1">
      <c r="A9" s="10" t="s">
        <v>10</v>
      </c>
      <c r="B9" s="10"/>
      <c r="C9" s="55" t="s">
        <v>123</v>
      </c>
      <c r="D9" s="56">
        <f>D10+D40</f>
        <v>2988531.3</v>
      </c>
      <c r="E9" s="56">
        <f>E10+E40</f>
        <v>3544895.0999999996</v>
      </c>
      <c r="F9" s="56">
        <f>F10+F40</f>
        <v>3538059.7</v>
      </c>
      <c r="G9" s="56">
        <f>F9-D9</f>
        <v>549528.40000000037</v>
      </c>
      <c r="H9" s="57">
        <f>F9/D9*100-100</f>
        <v>18.387908468618022</v>
      </c>
      <c r="I9" s="56">
        <f>F9-E9</f>
        <v>-6835.3999999994412</v>
      </c>
      <c r="J9" s="56">
        <f>F9/E9*100-100</f>
        <v>-0.19282375943929253</v>
      </c>
      <c r="K9" s="36"/>
      <c r="L9" s="11"/>
    </row>
    <row r="10" spans="1:12">
      <c r="A10" s="13" t="s">
        <v>11</v>
      </c>
      <c r="B10" s="13" t="s">
        <v>12</v>
      </c>
      <c r="C10" s="34" t="s">
        <v>13</v>
      </c>
      <c r="D10" s="35">
        <f>D11+D13+D14+D19+D22+D23+D24+D30+D31+D32+D35</f>
        <v>1176665.8</v>
      </c>
      <c r="E10" s="35">
        <f>E11+E13+E14+E19+E22+E23+E24+E30+E31+E32+E35+E36</f>
        <v>1491344.7999999998</v>
      </c>
      <c r="F10" s="35">
        <f>F11+F13+F14+F19+F22+F23+F24+F30+F31+F32+F35+F36</f>
        <v>1487346.8</v>
      </c>
      <c r="G10" s="35">
        <f t="shared" ref="G10:G50" si="0">F10-D10</f>
        <v>310681</v>
      </c>
      <c r="H10" s="50">
        <f t="shared" ref="H10:H46" si="1">F10/D10*100-100</f>
        <v>26.403503866603415</v>
      </c>
      <c r="I10" s="35">
        <f t="shared" ref="I10:I50" si="2">F10-E10</f>
        <v>-3997.9999999997672</v>
      </c>
      <c r="J10" s="35">
        <f t="shared" ref="J10:J50" si="3">F10/E10*100-100</f>
        <v>-0.26808019178393749</v>
      </c>
      <c r="K10" s="36"/>
      <c r="L10" s="11"/>
    </row>
    <row r="11" spans="1:12" outlineLevel="1">
      <c r="A11" s="13" t="s">
        <v>11</v>
      </c>
      <c r="B11" s="13" t="s">
        <v>14</v>
      </c>
      <c r="C11" s="34" t="s">
        <v>15</v>
      </c>
      <c r="D11" s="37">
        <f>D12</f>
        <v>738317</v>
      </c>
      <c r="E11" s="37">
        <f t="shared" ref="E11:F11" si="4">E12</f>
        <v>744386</v>
      </c>
      <c r="F11" s="37">
        <f t="shared" si="4"/>
        <v>816876.6</v>
      </c>
      <c r="G11" s="35">
        <f t="shared" si="0"/>
        <v>78559.599999999977</v>
      </c>
      <c r="H11" s="50">
        <f t="shared" si="1"/>
        <v>10.640361795813973</v>
      </c>
      <c r="I11" s="35">
        <f t="shared" si="2"/>
        <v>72490.599999999977</v>
      </c>
      <c r="J11" s="35">
        <f t="shared" si="3"/>
        <v>9.7383078134193823</v>
      </c>
      <c r="K11" s="38"/>
      <c r="L11" s="11"/>
    </row>
    <row r="12" spans="1:12" s="21" customFormat="1" ht="45" outlineLevel="2">
      <c r="A12" s="19" t="s">
        <v>11</v>
      </c>
      <c r="B12" s="19" t="s">
        <v>16</v>
      </c>
      <c r="C12" s="39" t="s">
        <v>17</v>
      </c>
      <c r="D12" s="40">
        <v>738317</v>
      </c>
      <c r="E12" s="40">
        <v>744386</v>
      </c>
      <c r="F12" s="40">
        <v>816876.6</v>
      </c>
      <c r="G12" s="35">
        <f t="shared" si="0"/>
        <v>78559.599999999977</v>
      </c>
      <c r="H12" s="50">
        <f t="shared" si="1"/>
        <v>10.640361795813973</v>
      </c>
      <c r="I12" s="35">
        <f t="shared" si="2"/>
        <v>72490.599999999977</v>
      </c>
      <c r="J12" s="35">
        <f t="shared" si="3"/>
        <v>9.7383078134193823</v>
      </c>
      <c r="K12" s="41" t="s">
        <v>119</v>
      </c>
      <c r="L12" s="20"/>
    </row>
    <row r="13" spans="1:12" ht="42.75" outlineLevel="2">
      <c r="A13" s="13" t="s">
        <v>11</v>
      </c>
      <c r="B13" s="13" t="s">
        <v>18</v>
      </c>
      <c r="C13" s="34" t="s">
        <v>19</v>
      </c>
      <c r="D13" s="37">
        <v>1818.8</v>
      </c>
      <c r="E13" s="37">
        <v>1818.8</v>
      </c>
      <c r="F13" s="37">
        <v>2098.6999999999998</v>
      </c>
      <c r="G13" s="35">
        <f t="shared" si="0"/>
        <v>279.89999999999986</v>
      </c>
      <c r="H13" s="50">
        <f t="shared" si="1"/>
        <v>15.389267648999322</v>
      </c>
      <c r="I13" s="35">
        <f t="shared" si="2"/>
        <v>279.89999999999986</v>
      </c>
      <c r="J13" s="35">
        <f t="shared" si="3"/>
        <v>15.389267648999322</v>
      </c>
      <c r="K13" s="41" t="s">
        <v>111</v>
      </c>
      <c r="L13" s="11"/>
    </row>
    <row r="14" spans="1:12" outlineLevel="1">
      <c r="A14" s="13" t="s">
        <v>11</v>
      </c>
      <c r="B14" s="13" t="s">
        <v>20</v>
      </c>
      <c r="C14" s="34" t="s">
        <v>21</v>
      </c>
      <c r="D14" s="37">
        <f>SUM(D15:D18)</f>
        <v>105802</v>
      </c>
      <c r="E14" s="37">
        <f t="shared" ref="E14:F14" si="5">SUM(E15:E18)</f>
        <v>101535</v>
      </c>
      <c r="F14" s="37">
        <f t="shared" si="5"/>
        <v>106072.2</v>
      </c>
      <c r="G14" s="35">
        <f t="shared" si="0"/>
        <v>270.19999999999709</v>
      </c>
      <c r="H14" s="50">
        <f t="shared" si="1"/>
        <v>0.25538269597929286</v>
      </c>
      <c r="I14" s="35">
        <f t="shared" si="2"/>
        <v>4537.1999999999971</v>
      </c>
      <c r="J14" s="35">
        <f t="shared" si="3"/>
        <v>4.4686068843255953</v>
      </c>
      <c r="K14" s="38"/>
      <c r="L14" s="11"/>
    </row>
    <row r="15" spans="1:12" s="21" customFormat="1" ht="30" outlineLevel="2">
      <c r="A15" s="19" t="s">
        <v>11</v>
      </c>
      <c r="B15" s="19" t="s">
        <v>22</v>
      </c>
      <c r="C15" s="39" t="s">
        <v>23</v>
      </c>
      <c r="D15" s="40">
        <v>87032</v>
      </c>
      <c r="E15" s="40">
        <v>87373</v>
      </c>
      <c r="F15" s="40">
        <v>92593.3</v>
      </c>
      <c r="G15" s="35">
        <f t="shared" si="0"/>
        <v>5561.3000000000029</v>
      </c>
      <c r="H15" s="50">
        <f t="shared" si="1"/>
        <v>6.3899485246805767</v>
      </c>
      <c r="I15" s="35">
        <f t="shared" si="2"/>
        <v>5220.3000000000029</v>
      </c>
      <c r="J15" s="35">
        <f t="shared" si="3"/>
        <v>5.974729035285506</v>
      </c>
      <c r="K15" s="41" t="s">
        <v>108</v>
      </c>
      <c r="L15" s="20"/>
    </row>
    <row r="16" spans="1:12" s="21" customFormat="1" ht="57.75" customHeight="1" outlineLevel="2">
      <c r="A16" s="19" t="s">
        <v>11</v>
      </c>
      <c r="B16" s="19" t="s">
        <v>24</v>
      </c>
      <c r="C16" s="39" t="s">
        <v>25</v>
      </c>
      <c r="D16" s="40">
        <v>0</v>
      </c>
      <c r="E16" s="40">
        <v>0</v>
      </c>
      <c r="F16" s="40">
        <v>-440.3</v>
      </c>
      <c r="G16" s="35">
        <f t="shared" si="0"/>
        <v>-440.3</v>
      </c>
      <c r="H16" s="50" t="s">
        <v>107</v>
      </c>
      <c r="I16" s="35">
        <f t="shared" si="2"/>
        <v>-440.3</v>
      </c>
      <c r="J16" s="35" t="s">
        <v>107</v>
      </c>
      <c r="K16" s="41" t="s">
        <v>112</v>
      </c>
      <c r="L16" s="20"/>
    </row>
    <row r="17" spans="1:12" s="21" customFormat="1" ht="45" outlineLevel="2">
      <c r="A17" s="19" t="s">
        <v>11</v>
      </c>
      <c r="B17" s="19" t="s">
        <v>26</v>
      </c>
      <c r="C17" s="39" t="s">
        <v>27</v>
      </c>
      <c r="D17" s="40">
        <v>343</v>
      </c>
      <c r="E17" s="40">
        <v>292</v>
      </c>
      <c r="F17" s="40">
        <v>269.89999999999998</v>
      </c>
      <c r="G17" s="35">
        <f t="shared" si="0"/>
        <v>-73.100000000000023</v>
      </c>
      <c r="H17" s="50">
        <f t="shared" si="1"/>
        <v>-21.311953352769692</v>
      </c>
      <c r="I17" s="35">
        <f t="shared" si="2"/>
        <v>-22.100000000000023</v>
      </c>
      <c r="J17" s="35">
        <f t="shared" si="3"/>
        <v>-7.5684931506849438</v>
      </c>
      <c r="K17" s="41" t="s">
        <v>113</v>
      </c>
      <c r="L17" s="20"/>
    </row>
    <row r="18" spans="1:12" s="21" customFormat="1" ht="46.5" customHeight="1" outlineLevel="2">
      <c r="A18" s="19" t="s">
        <v>11</v>
      </c>
      <c r="B18" s="19" t="s">
        <v>28</v>
      </c>
      <c r="C18" s="39" t="s">
        <v>29</v>
      </c>
      <c r="D18" s="40">
        <v>18427</v>
      </c>
      <c r="E18" s="40">
        <v>13870</v>
      </c>
      <c r="F18" s="40">
        <v>13649.3</v>
      </c>
      <c r="G18" s="35">
        <f t="shared" si="0"/>
        <v>-4777.7000000000007</v>
      </c>
      <c r="H18" s="50">
        <f t="shared" si="1"/>
        <v>-25.927714766375431</v>
      </c>
      <c r="I18" s="35">
        <f t="shared" si="2"/>
        <v>-220.70000000000073</v>
      </c>
      <c r="J18" s="35">
        <f t="shared" si="3"/>
        <v>-1.5912040374909964</v>
      </c>
      <c r="K18" s="41" t="s">
        <v>114</v>
      </c>
      <c r="L18" s="20"/>
    </row>
    <row r="19" spans="1:12" outlineLevel="1">
      <c r="A19" s="13" t="s">
        <v>11</v>
      </c>
      <c r="B19" s="13" t="s">
        <v>30</v>
      </c>
      <c r="C19" s="34" t="s">
        <v>31</v>
      </c>
      <c r="D19" s="37">
        <f>SUM(D20:D21)</f>
        <v>32003</v>
      </c>
      <c r="E19" s="37">
        <f t="shared" ref="E19:F19" si="6">SUM(E20:E21)</f>
        <v>34909</v>
      </c>
      <c r="F19" s="37">
        <f t="shared" si="6"/>
        <v>36920.9</v>
      </c>
      <c r="G19" s="35">
        <f t="shared" si="0"/>
        <v>4917.9000000000015</v>
      </c>
      <c r="H19" s="50">
        <f t="shared" si="1"/>
        <v>15.366996844045872</v>
      </c>
      <c r="I19" s="35">
        <f t="shared" si="2"/>
        <v>2011.9000000000015</v>
      </c>
      <c r="J19" s="35">
        <f t="shared" si="3"/>
        <v>5.76327021684952</v>
      </c>
      <c r="K19" s="42"/>
      <c r="L19" s="11"/>
    </row>
    <row r="20" spans="1:12" s="21" customFormat="1" ht="30" outlineLevel="2">
      <c r="A20" s="19" t="s">
        <v>11</v>
      </c>
      <c r="B20" s="19" t="s">
        <v>32</v>
      </c>
      <c r="C20" s="39" t="s">
        <v>33</v>
      </c>
      <c r="D20" s="40">
        <v>21830</v>
      </c>
      <c r="E20" s="40">
        <v>23631</v>
      </c>
      <c r="F20" s="40">
        <v>25146.3</v>
      </c>
      <c r="G20" s="35">
        <f t="shared" si="0"/>
        <v>3316.2999999999993</v>
      </c>
      <c r="H20" s="50">
        <f t="shared" si="1"/>
        <v>15.191479615208436</v>
      </c>
      <c r="I20" s="35">
        <f t="shared" si="2"/>
        <v>1515.2999999999993</v>
      </c>
      <c r="J20" s="35">
        <f t="shared" si="3"/>
        <v>6.4123397232448838</v>
      </c>
      <c r="K20" s="51" t="s">
        <v>115</v>
      </c>
      <c r="L20" s="20"/>
    </row>
    <row r="21" spans="1:12" s="21" customFormat="1" ht="33.75" customHeight="1" outlineLevel="2">
      <c r="A21" s="19" t="s">
        <v>11</v>
      </c>
      <c r="B21" s="19" t="s">
        <v>34</v>
      </c>
      <c r="C21" s="39" t="s">
        <v>35</v>
      </c>
      <c r="D21" s="40">
        <v>10173</v>
      </c>
      <c r="E21" s="40">
        <v>11278</v>
      </c>
      <c r="F21" s="40">
        <v>11774.6</v>
      </c>
      <c r="G21" s="35">
        <f t="shared" si="0"/>
        <v>1601.6000000000004</v>
      </c>
      <c r="H21" s="50">
        <f t="shared" si="1"/>
        <v>15.743635112552838</v>
      </c>
      <c r="I21" s="35">
        <f t="shared" si="2"/>
        <v>496.60000000000036</v>
      </c>
      <c r="J21" s="35">
        <f t="shared" si="3"/>
        <v>4.4032629898918145</v>
      </c>
      <c r="K21" s="51" t="s">
        <v>98</v>
      </c>
      <c r="L21" s="20"/>
    </row>
    <row r="22" spans="1:12" ht="30" outlineLevel="1">
      <c r="A22" s="13" t="s">
        <v>11</v>
      </c>
      <c r="B22" s="13" t="s">
        <v>36</v>
      </c>
      <c r="C22" s="34" t="s">
        <v>37</v>
      </c>
      <c r="D22" s="37">
        <v>8994</v>
      </c>
      <c r="E22" s="37">
        <v>9479</v>
      </c>
      <c r="F22" s="37">
        <v>10105.5</v>
      </c>
      <c r="G22" s="35">
        <f t="shared" si="0"/>
        <v>1111.5</v>
      </c>
      <c r="H22" s="50">
        <f t="shared" si="1"/>
        <v>12.358238825883916</v>
      </c>
      <c r="I22" s="35">
        <f t="shared" si="2"/>
        <v>626.5</v>
      </c>
      <c r="J22" s="35">
        <f t="shared" si="3"/>
        <v>6.6093469775292846</v>
      </c>
      <c r="K22" s="51" t="s">
        <v>96</v>
      </c>
      <c r="L22" s="11"/>
    </row>
    <row r="23" spans="1:12" ht="42.75" outlineLevel="1">
      <c r="A23" s="13" t="s">
        <v>11</v>
      </c>
      <c r="B23" s="13" t="s">
        <v>39</v>
      </c>
      <c r="C23" s="34" t="s">
        <v>40</v>
      </c>
      <c r="D23" s="37">
        <v>0</v>
      </c>
      <c r="E23" s="37">
        <v>0</v>
      </c>
      <c r="F23" s="37">
        <v>-4.7</v>
      </c>
      <c r="G23" s="35">
        <f t="shared" si="0"/>
        <v>-4.7</v>
      </c>
      <c r="H23" s="50" t="s">
        <v>107</v>
      </c>
      <c r="I23" s="35">
        <f t="shared" si="2"/>
        <v>-4.7</v>
      </c>
      <c r="J23" s="35" t="s">
        <v>107</v>
      </c>
      <c r="K23" s="41"/>
      <c r="L23" s="11"/>
    </row>
    <row r="24" spans="1:12" ht="48.75" customHeight="1" outlineLevel="1">
      <c r="A24" s="13" t="s">
        <v>11</v>
      </c>
      <c r="B24" s="13" t="s">
        <v>41</v>
      </c>
      <c r="C24" s="34" t="s">
        <v>42</v>
      </c>
      <c r="D24" s="37">
        <f>SUM(D25:D29)</f>
        <v>216768</v>
      </c>
      <c r="E24" s="37">
        <f t="shared" ref="E24:F24" si="7">SUM(E25:E29)</f>
        <v>211336.5</v>
      </c>
      <c r="F24" s="37">
        <f t="shared" si="7"/>
        <v>219359.7</v>
      </c>
      <c r="G24" s="35">
        <f t="shared" si="0"/>
        <v>2591.7000000000116</v>
      </c>
      <c r="H24" s="50">
        <f t="shared" si="1"/>
        <v>1.1956100531443923</v>
      </c>
      <c r="I24" s="35">
        <f t="shared" si="2"/>
        <v>8023.2000000000116</v>
      </c>
      <c r="J24" s="35">
        <f t="shared" si="3"/>
        <v>3.7964099907020312</v>
      </c>
      <c r="K24" s="41"/>
      <c r="L24" s="11"/>
    </row>
    <row r="25" spans="1:12" ht="105" outlineLevel="3">
      <c r="A25" s="14" t="s">
        <v>45</v>
      </c>
      <c r="B25" s="22" t="s">
        <v>46</v>
      </c>
      <c r="C25" s="43" t="s">
        <v>47</v>
      </c>
      <c r="D25" s="44">
        <v>157119</v>
      </c>
      <c r="E25" s="44">
        <v>145119</v>
      </c>
      <c r="F25" s="44">
        <v>151118.70000000001</v>
      </c>
      <c r="G25" s="35">
        <f t="shared" si="0"/>
        <v>-6000.2999999999884</v>
      </c>
      <c r="H25" s="50">
        <f t="shared" si="1"/>
        <v>-3.8189525136997986</v>
      </c>
      <c r="I25" s="35">
        <f t="shared" si="2"/>
        <v>5999.7000000000116</v>
      </c>
      <c r="J25" s="35">
        <f t="shared" si="3"/>
        <v>4.1343311351373728</v>
      </c>
      <c r="K25" s="51"/>
      <c r="L25" s="11"/>
    </row>
    <row r="26" spans="1:12" ht="83.25" customHeight="1" outlineLevel="3">
      <c r="A26" s="14" t="s">
        <v>38</v>
      </c>
      <c r="B26" s="14" t="s">
        <v>43</v>
      </c>
      <c r="C26" s="45" t="s">
        <v>44</v>
      </c>
      <c r="D26" s="44">
        <v>356</v>
      </c>
      <c r="E26" s="44">
        <v>624.4</v>
      </c>
      <c r="F26" s="44">
        <v>577.5</v>
      </c>
      <c r="G26" s="35">
        <f t="shared" si="0"/>
        <v>221.5</v>
      </c>
      <c r="H26" s="50">
        <f t="shared" si="1"/>
        <v>62.219101123595493</v>
      </c>
      <c r="I26" s="35">
        <f t="shared" si="2"/>
        <v>-46.899999999999977</v>
      </c>
      <c r="J26" s="35">
        <f t="shared" si="3"/>
        <v>-7.5112107623318281</v>
      </c>
      <c r="K26" s="52" t="s">
        <v>116</v>
      </c>
      <c r="L26" s="11"/>
    </row>
    <row r="27" spans="1:12" ht="59.25" customHeight="1" outlineLevel="3">
      <c r="A27" s="14" t="s">
        <v>45</v>
      </c>
      <c r="B27" s="22" t="s">
        <v>48</v>
      </c>
      <c r="C27" s="43" t="s">
        <v>49</v>
      </c>
      <c r="D27" s="44">
        <v>54000</v>
      </c>
      <c r="E27" s="44">
        <v>60000</v>
      </c>
      <c r="F27" s="44">
        <v>62364.1</v>
      </c>
      <c r="G27" s="35">
        <f t="shared" si="0"/>
        <v>8364.0999999999985</v>
      </c>
      <c r="H27" s="50">
        <f t="shared" si="1"/>
        <v>15.489074074074068</v>
      </c>
      <c r="I27" s="35">
        <f t="shared" si="2"/>
        <v>2364.0999999999985</v>
      </c>
      <c r="J27" s="35">
        <f t="shared" si="3"/>
        <v>3.9401666666666557</v>
      </c>
      <c r="K27" s="53" t="s">
        <v>120</v>
      </c>
      <c r="L27" s="20"/>
    </row>
    <row r="28" spans="1:12" ht="60" outlineLevel="3">
      <c r="A28" s="14" t="s">
        <v>45</v>
      </c>
      <c r="B28" s="14" t="s">
        <v>50</v>
      </c>
      <c r="C28" s="45" t="s">
        <v>51</v>
      </c>
      <c r="D28" s="44">
        <v>1000</v>
      </c>
      <c r="E28" s="44">
        <v>0</v>
      </c>
      <c r="F28" s="44">
        <v>0</v>
      </c>
      <c r="G28" s="35">
        <f t="shared" si="0"/>
        <v>-1000</v>
      </c>
      <c r="H28" s="50">
        <f t="shared" si="1"/>
        <v>-100</v>
      </c>
      <c r="I28" s="35">
        <f t="shared" si="2"/>
        <v>0</v>
      </c>
      <c r="J28" s="35" t="s">
        <v>107</v>
      </c>
      <c r="K28" s="41" t="s">
        <v>121</v>
      </c>
      <c r="L28" s="11"/>
    </row>
    <row r="29" spans="1:12" s="21" customFormat="1" ht="105" outlineLevel="2">
      <c r="A29" s="19" t="s">
        <v>11</v>
      </c>
      <c r="B29" s="19" t="s">
        <v>52</v>
      </c>
      <c r="C29" s="39" t="s">
        <v>53</v>
      </c>
      <c r="D29" s="40">
        <v>4293</v>
      </c>
      <c r="E29" s="40">
        <v>5593.1</v>
      </c>
      <c r="F29" s="40">
        <v>5299.4</v>
      </c>
      <c r="G29" s="35">
        <f t="shared" si="0"/>
        <v>1006.3999999999996</v>
      </c>
      <c r="H29" s="50">
        <f t="shared" si="1"/>
        <v>23.44281388306544</v>
      </c>
      <c r="I29" s="35">
        <f t="shared" si="2"/>
        <v>-293.70000000000073</v>
      </c>
      <c r="J29" s="35">
        <f t="shared" si="3"/>
        <v>-5.2511129784913635</v>
      </c>
      <c r="K29" s="41" t="s">
        <v>99</v>
      </c>
      <c r="L29" s="20"/>
    </row>
    <row r="30" spans="1:12" ht="70.5" customHeight="1" outlineLevel="1">
      <c r="A30" s="13" t="s">
        <v>11</v>
      </c>
      <c r="B30" s="13" t="s">
        <v>54</v>
      </c>
      <c r="C30" s="34" t="s">
        <v>55</v>
      </c>
      <c r="D30" s="37">
        <v>10413.700000000001</v>
      </c>
      <c r="E30" s="37">
        <v>10413.699999999999</v>
      </c>
      <c r="F30" s="37">
        <v>-95910.399999999994</v>
      </c>
      <c r="G30" s="35">
        <f t="shared" si="0"/>
        <v>-106324.09999999999</v>
      </c>
      <c r="H30" s="50">
        <f t="shared" si="1"/>
        <v>-1021.0021414098733</v>
      </c>
      <c r="I30" s="35">
        <f t="shared" si="2"/>
        <v>-106324.09999999999</v>
      </c>
      <c r="J30" s="35">
        <f t="shared" si="3"/>
        <v>-1021.0021414098735</v>
      </c>
      <c r="K30" s="41" t="s">
        <v>117</v>
      </c>
      <c r="L30" s="11"/>
    </row>
    <row r="31" spans="1:12" ht="42.75" outlineLevel="1">
      <c r="A31" s="13" t="s">
        <v>11</v>
      </c>
      <c r="B31" s="13" t="s">
        <v>56</v>
      </c>
      <c r="C31" s="34" t="s">
        <v>57</v>
      </c>
      <c r="D31" s="37">
        <v>1200</v>
      </c>
      <c r="E31" s="37">
        <v>1432</v>
      </c>
      <c r="F31" s="37">
        <v>1736.7</v>
      </c>
      <c r="G31" s="35">
        <f t="shared" si="0"/>
        <v>536.70000000000005</v>
      </c>
      <c r="H31" s="50">
        <f t="shared" si="1"/>
        <v>44.725000000000023</v>
      </c>
      <c r="I31" s="35">
        <f t="shared" si="2"/>
        <v>304.70000000000005</v>
      </c>
      <c r="J31" s="35">
        <f t="shared" si="3"/>
        <v>21.277932960893864</v>
      </c>
      <c r="K31" s="51" t="s">
        <v>118</v>
      </c>
      <c r="L31" s="11"/>
    </row>
    <row r="32" spans="1:12" ht="28.5" outlineLevel="1">
      <c r="A32" s="13" t="s">
        <v>11</v>
      </c>
      <c r="B32" s="13" t="s">
        <v>58</v>
      </c>
      <c r="C32" s="34" t="s">
        <v>59</v>
      </c>
      <c r="D32" s="37">
        <f>SUM(D33:D34)</f>
        <v>57950</v>
      </c>
      <c r="E32" s="37">
        <f t="shared" ref="E32:F32" si="8">SUM(E33:E34)</f>
        <v>63950</v>
      </c>
      <c r="F32" s="37">
        <f t="shared" si="8"/>
        <v>77228.3</v>
      </c>
      <c r="G32" s="35">
        <f t="shared" si="0"/>
        <v>19278.300000000003</v>
      </c>
      <c r="H32" s="50">
        <f t="shared" si="1"/>
        <v>33.267126833477136</v>
      </c>
      <c r="I32" s="35">
        <f t="shared" si="2"/>
        <v>13278.300000000003</v>
      </c>
      <c r="J32" s="35">
        <f t="shared" si="3"/>
        <v>20.763565285379215</v>
      </c>
      <c r="K32" s="42"/>
      <c r="L32" s="11"/>
    </row>
    <row r="33" spans="1:12" s="21" customFormat="1" ht="126" customHeight="1" outlineLevel="2">
      <c r="A33" s="19" t="s">
        <v>11</v>
      </c>
      <c r="B33" s="19" t="s">
        <v>60</v>
      </c>
      <c r="C33" s="39" t="s">
        <v>61</v>
      </c>
      <c r="D33" s="40">
        <v>49950</v>
      </c>
      <c r="E33" s="40">
        <v>51950</v>
      </c>
      <c r="F33" s="40">
        <v>63556.4</v>
      </c>
      <c r="G33" s="35">
        <f t="shared" si="0"/>
        <v>13606.400000000001</v>
      </c>
      <c r="H33" s="50">
        <f t="shared" si="1"/>
        <v>27.240040040040043</v>
      </c>
      <c r="I33" s="35">
        <f t="shared" si="2"/>
        <v>11606.400000000001</v>
      </c>
      <c r="J33" s="35">
        <f t="shared" si="3"/>
        <v>22.341482194417722</v>
      </c>
      <c r="K33" s="52" t="s">
        <v>122</v>
      </c>
      <c r="L33" s="20"/>
    </row>
    <row r="34" spans="1:12" s="21" customFormat="1" ht="45" outlineLevel="2">
      <c r="A34" s="19" t="s">
        <v>11</v>
      </c>
      <c r="B34" s="19" t="s">
        <v>62</v>
      </c>
      <c r="C34" s="39" t="s">
        <v>63</v>
      </c>
      <c r="D34" s="40">
        <v>8000</v>
      </c>
      <c r="E34" s="40">
        <v>12000</v>
      </c>
      <c r="F34" s="40">
        <v>13671.9</v>
      </c>
      <c r="G34" s="35">
        <f t="shared" si="0"/>
        <v>5671.9</v>
      </c>
      <c r="H34" s="50">
        <f t="shared" si="1"/>
        <v>70.898749999999978</v>
      </c>
      <c r="I34" s="35">
        <f t="shared" si="2"/>
        <v>1671.8999999999996</v>
      </c>
      <c r="J34" s="35">
        <f t="shared" si="3"/>
        <v>13.93249999999999</v>
      </c>
      <c r="K34" s="41" t="s">
        <v>109</v>
      </c>
      <c r="L34" s="20"/>
    </row>
    <row r="35" spans="1:12" ht="66.75" customHeight="1" outlineLevel="1">
      <c r="A35" s="13" t="s">
        <v>11</v>
      </c>
      <c r="B35" s="13" t="s">
        <v>64</v>
      </c>
      <c r="C35" s="34" t="s">
        <v>65</v>
      </c>
      <c r="D35" s="37">
        <v>3399.3</v>
      </c>
      <c r="E35" s="37">
        <v>312008.40000000002</v>
      </c>
      <c r="F35" s="37">
        <v>312665.09999999998</v>
      </c>
      <c r="G35" s="35">
        <f t="shared" si="0"/>
        <v>309265.8</v>
      </c>
      <c r="H35" s="50">
        <f t="shared" si="1"/>
        <v>9097.9260435972101</v>
      </c>
      <c r="I35" s="35">
        <f t="shared" si="2"/>
        <v>656.69999999995343</v>
      </c>
      <c r="J35" s="35">
        <f t="shared" si="3"/>
        <v>0.21047510259337798</v>
      </c>
      <c r="K35" s="41" t="s">
        <v>97</v>
      </c>
      <c r="L35" s="11"/>
    </row>
    <row r="36" spans="1:12" outlineLevel="1">
      <c r="A36" s="13" t="s">
        <v>11</v>
      </c>
      <c r="B36" s="13" t="s">
        <v>66</v>
      </c>
      <c r="C36" s="34" t="s">
        <v>67</v>
      </c>
      <c r="D36" s="37">
        <f>D37+D38+D39</f>
        <v>0</v>
      </c>
      <c r="E36" s="37">
        <f t="shared" ref="E36" si="9">E37+E38+E39</f>
        <v>76.400000000000006</v>
      </c>
      <c r="F36" s="37">
        <f>F37+F38+F39</f>
        <v>198.20000000000002</v>
      </c>
      <c r="G36" s="35">
        <f t="shared" si="0"/>
        <v>198.20000000000002</v>
      </c>
      <c r="H36" s="50" t="s">
        <v>107</v>
      </c>
      <c r="I36" s="35">
        <f t="shared" si="2"/>
        <v>121.80000000000001</v>
      </c>
      <c r="J36" s="35">
        <f t="shared" si="3"/>
        <v>159.42408376963351</v>
      </c>
      <c r="K36" s="42"/>
      <c r="L36" s="11"/>
    </row>
    <row r="37" spans="1:12" outlineLevel="2">
      <c r="A37" s="13" t="s">
        <v>11</v>
      </c>
      <c r="B37" s="13" t="s">
        <v>68</v>
      </c>
      <c r="C37" s="34" t="s">
        <v>69</v>
      </c>
      <c r="D37" s="37">
        <v>0</v>
      </c>
      <c r="E37" s="37">
        <v>0</v>
      </c>
      <c r="F37" s="37">
        <v>-16</v>
      </c>
      <c r="G37" s="35">
        <f t="shared" si="0"/>
        <v>-16</v>
      </c>
      <c r="H37" s="50" t="s">
        <v>107</v>
      </c>
      <c r="I37" s="35">
        <f t="shared" si="2"/>
        <v>-16</v>
      </c>
      <c r="J37" s="35" t="s">
        <v>107</v>
      </c>
      <c r="K37" s="42"/>
      <c r="L37" s="11"/>
    </row>
    <row r="38" spans="1:12" outlineLevel="2">
      <c r="A38" s="13" t="s">
        <v>11</v>
      </c>
      <c r="B38" s="13" t="s">
        <v>70</v>
      </c>
      <c r="C38" s="34" t="s">
        <v>71</v>
      </c>
      <c r="D38" s="37">
        <v>0</v>
      </c>
      <c r="E38" s="37">
        <v>0</v>
      </c>
      <c r="F38" s="37">
        <v>137.80000000000001</v>
      </c>
      <c r="G38" s="35">
        <f t="shared" si="0"/>
        <v>137.80000000000001</v>
      </c>
      <c r="H38" s="50" t="s">
        <v>107</v>
      </c>
      <c r="I38" s="35">
        <f t="shared" si="2"/>
        <v>137.80000000000001</v>
      </c>
      <c r="J38" s="35" t="s">
        <v>107</v>
      </c>
      <c r="K38" s="42"/>
      <c r="L38" s="11"/>
    </row>
    <row r="39" spans="1:12" outlineLevel="2">
      <c r="A39" s="13"/>
      <c r="B39" s="13"/>
      <c r="C39" s="34" t="s">
        <v>106</v>
      </c>
      <c r="D39" s="37">
        <v>0</v>
      </c>
      <c r="E39" s="37">
        <v>76.400000000000006</v>
      </c>
      <c r="F39" s="37">
        <v>76.400000000000006</v>
      </c>
      <c r="G39" s="35">
        <f t="shared" si="0"/>
        <v>76.400000000000006</v>
      </c>
      <c r="H39" s="50" t="s">
        <v>107</v>
      </c>
      <c r="I39" s="35">
        <f t="shared" si="2"/>
        <v>0</v>
      </c>
      <c r="J39" s="35">
        <f t="shared" si="3"/>
        <v>0</v>
      </c>
      <c r="K39" s="42"/>
      <c r="L39" s="11"/>
    </row>
    <row r="40" spans="1:12">
      <c r="A40" s="13" t="s">
        <v>11</v>
      </c>
      <c r="B40" s="13" t="s">
        <v>72</v>
      </c>
      <c r="C40" s="34" t="s">
        <v>73</v>
      </c>
      <c r="D40" s="35">
        <f>D41+D47+D49+D50</f>
        <v>1811865.5</v>
      </c>
      <c r="E40" s="35">
        <f t="shared" ref="E40:F40" si="10">E41+E47+E49+E50</f>
        <v>2053550.3</v>
      </c>
      <c r="F40" s="35">
        <f t="shared" si="10"/>
        <v>2050712.9</v>
      </c>
      <c r="G40" s="35">
        <f t="shared" si="0"/>
        <v>238847.39999999991</v>
      </c>
      <c r="H40" s="50">
        <f t="shared" si="1"/>
        <v>13.182402336155747</v>
      </c>
      <c r="I40" s="35">
        <f t="shared" si="2"/>
        <v>-2837.4000000001397</v>
      </c>
      <c r="J40" s="35">
        <f t="shared" si="3"/>
        <v>-0.13817046507213604</v>
      </c>
      <c r="K40" s="46"/>
      <c r="L40" s="11"/>
    </row>
    <row r="41" spans="1:12" ht="42.75" outlineLevel="1">
      <c r="A41" s="13" t="s">
        <v>11</v>
      </c>
      <c r="B41" s="13" t="s">
        <v>74</v>
      </c>
      <c r="C41" s="34" t="s">
        <v>75</v>
      </c>
      <c r="D41" s="37">
        <f>D42+D43+D44+D45+D46</f>
        <v>1811865.5</v>
      </c>
      <c r="E41" s="37">
        <f t="shared" ref="E41:F41" si="11">E42+E43+E44+E45+E46</f>
        <v>2058900.8</v>
      </c>
      <c r="F41" s="37">
        <f t="shared" si="11"/>
        <v>2056063.4</v>
      </c>
      <c r="G41" s="35">
        <f t="shared" si="0"/>
        <v>244197.89999999991</v>
      </c>
      <c r="H41" s="50">
        <f t="shared" si="1"/>
        <v>13.477705712703283</v>
      </c>
      <c r="I41" s="35">
        <f t="shared" si="2"/>
        <v>-2837.4000000001397</v>
      </c>
      <c r="J41" s="35">
        <f t="shared" si="3"/>
        <v>-0.13781139916989105</v>
      </c>
      <c r="K41" s="42"/>
      <c r="L41" s="11"/>
    </row>
    <row r="42" spans="1:12" s="21" customFormat="1" ht="45" outlineLevel="3">
      <c r="A42" s="22" t="s">
        <v>76</v>
      </c>
      <c r="B42" s="22" t="s">
        <v>77</v>
      </c>
      <c r="C42" s="43" t="s">
        <v>78</v>
      </c>
      <c r="D42" s="47">
        <v>135166.9</v>
      </c>
      <c r="E42" s="47">
        <v>135166.9</v>
      </c>
      <c r="F42" s="47">
        <v>135166.9</v>
      </c>
      <c r="G42" s="35">
        <f t="shared" si="0"/>
        <v>0</v>
      </c>
      <c r="H42" s="50">
        <f t="shared" si="1"/>
        <v>0</v>
      </c>
      <c r="I42" s="35">
        <f t="shared" si="2"/>
        <v>0</v>
      </c>
      <c r="J42" s="35">
        <f t="shared" si="3"/>
        <v>0</v>
      </c>
      <c r="K42" s="48"/>
      <c r="L42" s="20"/>
    </row>
    <row r="43" spans="1:12" s="21" customFormat="1" ht="105" outlineLevel="3">
      <c r="A43" s="22" t="s">
        <v>76</v>
      </c>
      <c r="B43" s="22" t="s">
        <v>79</v>
      </c>
      <c r="C43" s="43" t="s">
        <v>105</v>
      </c>
      <c r="D43" s="47">
        <v>0</v>
      </c>
      <c r="E43" s="47">
        <v>3762.7</v>
      </c>
      <c r="F43" s="47">
        <v>3762.7</v>
      </c>
      <c r="G43" s="35">
        <f t="shared" si="0"/>
        <v>3762.7</v>
      </c>
      <c r="H43" s="50" t="s">
        <v>107</v>
      </c>
      <c r="I43" s="35">
        <f t="shared" si="2"/>
        <v>0</v>
      </c>
      <c r="J43" s="35">
        <f t="shared" si="3"/>
        <v>0</v>
      </c>
      <c r="K43" s="41"/>
      <c r="L43" s="20"/>
    </row>
    <row r="44" spans="1:12" s="21" customFormat="1" ht="30" outlineLevel="2">
      <c r="A44" s="19" t="s">
        <v>11</v>
      </c>
      <c r="B44" s="19" t="s">
        <v>80</v>
      </c>
      <c r="C44" s="39" t="s">
        <v>81</v>
      </c>
      <c r="D44" s="40">
        <v>239791.7</v>
      </c>
      <c r="E44" s="40">
        <v>283336.5</v>
      </c>
      <c r="F44" s="40">
        <v>283054.7</v>
      </c>
      <c r="G44" s="35">
        <f t="shared" si="0"/>
        <v>43263</v>
      </c>
      <c r="H44" s="50">
        <f t="shared" si="1"/>
        <v>18.04190887340971</v>
      </c>
      <c r="I44" s="35">
        <f t="shared" si="2"/>
        <v>-281.79999999998836</v>
      </c>
      <c r="J44" s="35">
        <f t="shared" si="3"/>
        <v>-9.9457711943216509E-2</v>
      </c>
      <c r="K44" s="41" t="s">
        <v>100</v>
      </c>
      <c r="L44" s="20"/>
    </row>
    <row r="45" spans="1:12" s="21" customFormat="1" ht="30" outlineLevel="2">
      <c r="A45" s="19" t="s">
        <v>11</v>
      </c>
      <c r="B45" s="19" t="s">
        <v>82</v>
      </c>
      <c r="C45" s="39" t="s">
        <v>83</v>
      </c>
      <c r="D45" s="40">
        <v>1390080.4</v>
      </c>
      <c r="E45" s="40">
        <v>1455633.5</v>
      </c>
      <c r="F45" s="40">
        <v>1453077.9</v>
      </c>
      <c r="G45" s="35">
        <f t="shared" si="0"/>
        <v>62997.5</v>
      </c>
      <c r="H45" s="50">
        <f t="shared" si="1"/>
        <v>4.5319321098261582</v>
      </c>
      <c r="I45" s="35">
        <f t="shared" si="2"/>
        <v>-2555.6000000000931</v>
      </c>
      <c r="J45" s="35">
        <f t="shared" si="3"/>
        <v>-0.1755661710176355</v>
      </c>
      <c r="K45" s="41" t="s">
        <v>101</v>
      </c>
      <c r="L45" s="20"/>
    </row>
    <row r="46" spans="1:12" s="21" customFormat="1" ht="45" outlineLevel="2">
      <c r="A46" s="19" t="s">
        <v>11</v>
      </c>
      <c r="B46" s="19" t="s">
        <v>84</v>
      </c>
      <c r="C46" s="39" t="s">
        <v>85</v>
      </c>
      <c r="D46" s="40">
        <v>46826.5</v>
      </c>
      <c r="E46" s="40">
        <v>181001.2</v>
      </c>
      <c r="F46" s="40">
        <v>181001.2</v>
      </c>
      <c r="G46" s="35">
        <f t="shared" si="0"/>
        <v>134174.70000000001</v>
      </c>
      <c r="H46" s="50">
        <f t="shared" si="1"/>
        <v>286.53582907114566</v>
      </c>
      <c r="I46" s="35">
        <f t="shared" si="2"/>
        <v>0</v>
      </c>
      <c r="J46" s="35">
        <f t="shared" si="3"/>
        <v>0</v>
      </c>
      <c r="K46" s="41" t="s">
        <v>110</v>
      </c>
      <c r="L46" s="20"/>
    </row>
    <row r="47" spans="1:12" ht="28.5" outlineLevel="1">
      <c r="A47" s="13" t="s">
        <v>11</v>
      </c>
      <c r="B47" s="13" t="s">
        <v>86</v>
      </c>
      <c r="C47" s="34" t="s">
        <v>87</v>
      </c>
      <c r="D47" s="37">
        <v>0</v>
      </c>
      <c r="E47" s="37">
        <v>610</v>
      </c>
      <c r="F47" s="37">
        <v>610</v>
      </c>
      <c r="G47" s="35">
        <f t="shared" si="0"/>
        <v>610</v>
      </c>
      <c r="H47" s="50" t="s">
        <v>107</v>
      </c>
      <c r="I47" s="35">
        <f t="shared" si="2"/>
        <v>0</v>
      </c>
      <c r="J47" s="35">
        <f t="shared" si="3"/>
        <v>0</v>
      </c>
      <c r="K47" s="49"/>
      <c r="L47" s="11"/>
    </row>
    <row r="48" spans="1:12" ht="28.5" outlineLevel="2">
      <c r="A48" s="13" t="s">
        <v>11</v>
      </c>
      <c r="B48" s="13" t="s">
        <v>88</v>
      </c>
      <c r="C48" s="34" t="s">
        <v>89</v>
      </c>
      <c r="D48" s="37">
        <v>0</v>
      </c>
      <c r="E48" s="37">
        <v>610</v>
      </c>
      <c r="F48" s="37">
        <v>610</v>
      </c>
      <c r="G48" s="35">
        <f t="shared" si="0"/>
        <v>610</v>
      </c>
      <c r="H48" s="50" t="s">
        <v>107</v>
      </c>
      <c r="I48" s="35">
        <f t="shared" si="2"/>
        <v>0</v>
      </c>
      <c r="J48" s="35">
        <f t="shared" si="3"/>
        <v>0</v>
      </c>
      <c r="K48" s="49"/>
      <c r="L48" s="11"/>
    </row>
    <row r="49" spans="1:12" ht="114" outlineLevel="2">
      <c r="A49" s="13" t="s">
        <v>11</v>
      </c>
      <c r="B49" s="13" t="s">
        <v>90</v>
      </c>
      <c r="C49" s="34" t="s">
        <v>91</v>
      </c>
      <c r="D49" s="37">
        <v>0</v>
      </c>
      <c r="E49" s="37">
        <v>7.2</v>
      </c>
      <c r="F49" s="37">
        <v>7.2</v>
      </c>
      <c r="G49" s="35">
        <f t="shared" si="0"/>
        <v>7.2</v>
      </c>
      <c r="H49" s="50" t="s">
        <v>107</v>
      </c>
      <c r="I49" s="35">
        <f t="shared" si="2"/>
        <v>0</v>
      </c>
      <c r="J49" s="35">
        <f t="shared" si="3"/>
        <v>0</v>
      </c>
      <c r="K49" s="49"/>
      <c r="L49" s="11"/>
    </row>
    <row r="50" spans="1:12" ht="57" outlineLevel="2">
      <c r="A50" s="13" t="s">
        <v>11</v>
      </c>
      <c r="B50" s="13" t="s">
        <v>92</v>
      </c>
      <c r="C50" s="34" t="s">
        <v>93</v>
      </c>
      <c r="D50" s="37">
        <v>0</v>
      </c>
      <c r="E50" s="37">
        <v>-5967.7</v>
      </c>
      <c r="F50" s="37">
        <v>-5967.7</v>
      </c>
      <c r="G50" s="35">
        <f t="shared" si="0"/>
        <v>-5967.7</v>
      </c>
      <c r="H50" s="50" t="s">
        <v>107</v>
      </c>
      <c r="I50" s="35">
        <f t="shared" si="2"/>
        <v>0</v>
      </c>
      <c r="J50" s="35">
        <f t="shared" si="3"/>
        <v>0</v>
      </c>
      <c r="K50" s="49"/>
      <c r="L50" s="11"/>
    </row>
    <row r="51" spans="1:12" ht="12.75" customHeight="1">
      <c r="A51" s="15"/>
      <c r="B51" s="15"/>
      <c r="C51" s="28"/>
      <c r="D51" s="16"/>
      <c r="E51" s="16"/>
      <c r="F51" s="16"/>
      <c r="G51" s="16"/>
      <c r="H51" s="24"/>
      <c r="I51" s="16"/>
      <c r="J51" s="16"/>
      <c r="K51" s="16"/>
      <c r="L51" s="11"/>
    </row>
    <row r="52" spans="1:12" ht="12.75" customHeight="1"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11"/>
    </row>
  </sheetData>
  <autoFilter ref="A8:L50"/>
  <mergeCells count="10">
    <mergeCell ref="B52:K52"/>
    <mergeCell ref="A4:K4"/>
    <mergeCell ref="A6:A7"/>
    <mergeCell ref="B6:B7"/>
    <mergeCell ref="C6:C7"/>
    <mergeCell ref="D6:E6"/>
    <mergeCell ref="F6:F7"/>
    <mergeCell ref="G6:H6"/>
    <mergeCell ref="I6:J6"/>
    <mergeCell ref="K6:K7"/>
  </mergeCells>
  <pageMargins left="0.70866141732283472" right="0.70866141732283472" top="0.31496062992125984" bottom="0.27559055118110237" header="0.31496062992125984" footer="0.31496062992125984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Хаматдинова Светлана Амирановна</cp:lastModifiedBy>
  <cp:lastPrinted>2022-04-27T06:37:26Z</cp:lastPrinted>
  <dcterms:created xsi:type="dcterms:W3CDTF">2022-03-14T08:42:19Z</dcterms:created>
  <dcterms:modified xsi:type="dcterms:W3CDTF">2023-04-24T10:20:40Z</dcterms:modified>
</cp:coreProperties>
</file>