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45" yWindow="225" windowWidth="15435" windowHeight="11955"/>
  </bookViews>
  <sheets>
    <sheet name="РИД" sheetId="3" r:id="rId1"/>
    <sheet name="Лист1" sheetId="4" r:id="rId2"/>
  </sheets>
  <definedNames>
    <definedName name="_xlnm.Print_Titles" localSheetId="0">РИД!$13:$13</definedName>
  </definedNames>
  <calcPr calcId="124519"/>
</workbook>
</file>

<file path=xl/calcChain.xml><?xml version="1.0" encoding="utf-8"?>
<calcChain xmlns="http://schemas.openxmlformats.org/spreadsheetml/2006/main">
  <c r="F38" i="3"/>
  <c r="F51"/>
  <c r="F35"/>
  <c r="E136"/>
  <c r="E133"/>
  <c r="E130"/>
  <c r="E121"/>
  <c r="E116"/>
  <c r="E87"/>
  <c r="E114"/>
  <c r="E90"/>
  <c r="D90"/>
  <c r="E85"/>
  <c r="E84" s="1"/>
  <c r="E80"/>
  <c r="E79" s="1"/>
  <c r="F75"/>
  <c r="E73"/>
  <c r="E72" s="1"/>
  <c r="E68"/>
  <c r="E66"/>
  <c r="E61"/>
  <c r="E58"/>
  <c r="F58"/>
  <c r="E56"/>
  <c r="F56"/>
  <c r="E55"/>
  <c r="F55"/>
  <c r="E52"/>
  <c r="E50"/>
  <c r="E46"/>
  <c r="E44"/>
  <c r="E41"/>
  <c r="E39"/>
  <c r="E37"/>
  <c r="E32"/>
  <c r="E26"/>
  <c r="E25" s="1"/>
  <c r="E17"/>
  <c r="E16" s="1"/>
  <c r="F65"/>
  <c r="F129"/>
  <c r="F131"/>
  <c r="F130" s="1"/>
  <c r="F115"/>
  <c r="F114" s="1"/>
  <c r="F111"/>
  <c r="F118"/>
  <c r="F125"/>
  <c r="F128"/>
  <c r="F127"/>
  <c r="F124"/>
  <c r="F117"/>
  <c r="F120"/>
  <c r="F119"/>
  <c r="F113"/>
  <c r="F112"/>
  <c r="F107"/>
  <c r="F105"/>
  <c r="F94"/>
  <c r="F100"/>
  <c r="F99"/>
  <c r="F96"/>
  <c r="F98"/>
  <c r="F97"/>
  <c r="F88"/>
  <c r="F87" s="1"/>
  <c r="F82"/>
  <c r="E132" l="1"/>
  <c r="F116"/>
  <c r="E31"/>
  <c r="E43"/>
  <c r="E49"/>
  <c r="E60"/>
  <c r="F78"/>
  <c r="F74"/>
  <c r="F77"/>
  <c r="F76"/>
  <c r="D58"/>
  <c r="H44"/>
  <c r="I44"/>
  <c r="G44"/>
  <c r="D56"/>
  <c r="F19"/>
  <c r="F42"/>
  <c r="F41" s="1"/>
  <c r="F20"/>
  <c r="F18"/>
  <c r="F73" l="1"/>
  <c r="F72" s="1"/>
  <c r="D165"/>
  <c r="F165" s="1"/>
  <c r="D166"/>
  <c r="F166" s="1"/>
  <c r="F21"/>
  <c r="F22"/>
  <c r="F23"/>
  <c r="F24"/>
  <c r="F27"/>
  <c r="F28"/>
  <c r="F29"/>
  <c r="F30"/>
  <c r="F33"/>
  <c r="F34"/>
  <c r="F36"/>
  <c r="F37"/>
  <c r="F40"/>
  <c r="F39" s="1"/>
  <c r="F45"/>
  <c r="F44" s="1"/>
  <c r="F47"/>
  <c r="F46" s="1"/>
  <c r="F48"/>
  <c r="F50"/>
  <c r="F53"/>
  <c r="F54"/>
  <c r="F62"/>
  <c r="F63"/>
  <c r="F64"/>
  <c r="F67"/>
  <c r="F66" s="1"/>
  <c r="F69"/>
  <c r="F70"/>
  <c r="F71"/>
  <c r="F81"/>
  <c r="F80" s="1"/>
  <c r="F79" s="1"/>
  <c r="F83"/>
  <c r="F86"/>
  <c r="F85" s="1"/>
  <c r="F84" s="1"/>
  <c r="F91"/>
  <c r="F92"/>
  <c r="F93"/>
  <c r="F95"/>
  <c r="F101"/>
  <c r="F102"/>
  <c r="F103"/>
  <c r="F104"/>
  <c r="F106"/>
  <c r="F108"/>
  <c r="F109"/>
  <c r="F110"/>
  <c r="F122"/>
  <c r="F123"/>
  <c r="F126"/>
  <c r="F134"/>
  <c r="F133" s="1"/>
  <c r="F135"/>
  <c r="F137"/>
  <c r="F136" s="1"/>
  <c r="F141"/>
  <c r="F142"/>
  <c r="F144"/>
  <c r="F145"/>
  <c r="F146"/>
  <c r="F147"/>
  <c r="F148"/>
  <c r="F149"/>
  <c r="F150"/>
  <c r="F151"/>
  <c r="F152"/>
  <c r="F153"/>
  <c r="F154"/>
  <c r="F155"/>
  <c r="F156"/>
  <c r="F157"/>
  <c r="F158"/>
  <c r="F159"/>
  <c r="F161"/>
  <c r="F162"/>
  <c r="F163"/>
  <c r="F164"/>
  <c r="F167"/>
  <c r="F169"/>
  <c r="F170"/>
  <c r="F171"/>
  <c r="F172"/>
  <c r="F173"/>
  <c r="F176"/>
  <c r="F177"/>
  <c r="F180"/>
  <c r="F181"/>
  <c r="F184"/>
  <c r="E183"/>
  <c r="E182" s="1"/>
  <c r="G183"/>
  <c r="G182" s="1"/>
  <c r="H183"/>
  <c r="H182" s="1"/>
  <c r="I183"/>
  <c r="I182" s="1"/>
  <c r="D183"/>
  <c r="D182" s="1"/>
  <c r="E179"/>
  <c r="E178" s="1"/>
  <c r="G179"/>
  <c r="G178" s="1"/>
  <c r="H179"/>
  <c r="H178" s="1"/>
  <c r="I179"/>
  <c r="I178" s="1"/>
  <c r="D179"/>
  <c r="D178" s="1"/>
  <c r="E175"/>
  <c r="E174" s="1"/>
  <c r="G175"/>
  <c r="G174" s="1"/>
  <c r="H175"/>
  <c r="H174" s="1"/>
  <c r="I175"/>
  <c r="I174" s="1"/>
  <c r="D175"/>
  <c r="D174" s="1"/>
  <c r="I168"/>
  <c r="H168"/>
  <c r="G168"/>
  <c r="E168"/>
  <c r="D168"/>
  <c r="I160"/>
  <c r="H160"/>
  <c r="G160"/>
  <c r="E160"/>
  <c r="I143"/>
  <c r="H143"/>
  <c r="G143"/>
  <c r="E143"/>
  <c r="D143"/>
  <c r="F143" s="1"/>
  <c r="E140"/>
  <c r="D140"/>
  <c r="H140"/>
  <c r="I140"/>
  <c r="G140"/>
  <c r="D136"/>
  <c r="D132" s="1"/>
  <c r="D133"/>
  <c r="H132"/>
  <c r="I132"/>
  <c r="G132"/>
  <c r="H130"/>
  <c r="I130"/>
  <c r="G130"/>
  <c r="D130"/>
  <c r="D114"/>
  <c r="D116"/>
  <c r="E89"/>
  <c r="E15" s="1"/>
  <c r="D121"/>
  <c r="H121"/>
  <c r="I121"/>
  <c r="G121"/>
  <c r="H114"/>
  <c r="I114"/>
  <c r="G114"/>
  <c r="H90"/>
  <c r="I90"/>
  <c r="G90"/>
  <c r="H87"/>
  <c r="I87"/>
  <c r="G87"/>
  <c r="D87"/>
  <c r="D85"/>
  <c r="H85"/>
  <c r="I85"/>
  <c r="G85"/>
  <c r="H80"/>
  <c r="I80"/>
  <c r="I79" s="1"/>
  <c r="G80"/>
  <c r="G79" s="1"/>
  <c r="D80"/>
  <c r="D79" s="1"/>
  <c r="H79"/>
  <c r="H73"/>
  <c r="H72" s="1"/>
  <c r="I73"/>
  <c r="I72" s="1"/>
  <c r="G73"/>
  <c r="D73"/>
  <c r="D72" s="1"/>
  <c r="G72"/>
  <c r="H68"/>
  <c r="I68"/>
  <c r="G68"/>
  <c r="D68"/>
  <c r="H66"/>
  <c r="I66"/>
  <c r="G66"/>
  <c r="D66"/>
  <c r="H61"/>
  <c r="H60" s="1"/>
  <c r="I61"/>
  <c r="I60" s="1"/>
  <c r="G61"/>
  <c r="G60" s="1"/>
  <c r="D61"/>
  <c r="D55"/>
  <c r="D52"/>
  <c r="H50"/>
  <c r="H49" s="1"/>
  <c r="I50"/>
  <c r="I49" s="1"/>
  <c r="G50"/>
  <c r="G49" s="1"/>
  <c r="D50"/>
  <c r="H46"/>
  <c r="H43" s="1"/>
  <c r="I46"/>
  <c r="I43" s="1"/>
  <c r="G46"/>
  <c r="G43" s="1"/>
  <c r="D46"/>
  <c r="D44"/>
  <c r="I41"/>
  <c r="H41"/>
  <c r="G41"/>
  <c r="D41"/>
  <c r="H39"/>
  <c r="I39"/>
  <c r="G39"/>
  <c r="D39"/>
  <c r="H37"/>
  <c r="I37"/>
  <c r="G37"/>
  <c r="D37"/>
  <c r="D32"/>
  <c r="H32"/>
  <c r="I32"/>
  <c r="G32"/>
  <c r="D26"/>
  <c r="D25" s="1"/>
  <c r="H26"/>
  <c r="H25" s="1"/>
  <c r="I26"/>
  <c r="I25" s="1"/>
  <c r="G26"/>
  <c r="G25" s="1"/>
  <c r="H17"/>
  <c r="H16" s="1"/>
  <c r="I17"/>
  <c r="I16" s="1"/>
  <c r="G17"/>
  <c r="G16" s="1"/>
  <c r="D17"/>
  <c r="H31" l="1"/>
  <c r="E139"/>
  <c r="E138" s="1"/>
  <c r="E14" s="1"/>
  <c r="D160"/>
  <c r="D89"/>
  <c r="G84"/>
  <c r="H84"/>
  <c r="F121"/>
  <c r="F90"/>
  <c r="F132"/>
  <c r="F17"/>
  <c r="F16" s="1"/>
  <c r="D60"/>
  <c r="D84"/>
  <c r="F68"/>
  <c r="F61"/>
  <c r="F52"/>
  <c r="F43"/>
  <c r="F32"/>
  <c r="F26"/>
  <c r="F25" s="1"/>
  <c r="F49"/>
  <c r="H139"/>
  <c r="H138" s="1"/>
  <c r="G139"/>
  <c r="G138" s="1"/>
  <c r="H89"/>
  <c r="I31"/>
  <c r="D16"/>
  <c r="D49"/>
  <c r="D139"/>
  <c r="D138" s="1"/>
  <c r="I139"/>
  <c r="I138" s="1"/>
  <c r="F140"/>
  <c r="F168"/>
  <c r="F182"/>
  <c r="F178"/>
  <c r="F174"/>
  <c r="D43"/>
  <c r="D31"/>
  <c r="G31"/>
  <c r="I89"/>
  <c r="G89"/>
  <c r="G15" s="1"/>
  <c r="F183"/>
  <c r="F179"/>
  <c r="F175"/>
  <c r="F160"/>
  <c r="I84"/>
  <c r="H15" l="1"/>
  <c r="F89"/>
  <c r="D15"/>
  <c r="F139"/>
  <c r="F138" s="1"/>
  <c r="F60"/>
  <c r="F31"/>
  <c r="H14"/>
  <c r="I15"/>
  <c r="I14" s="1"/>
  <c r="D14"/>
  <c r="G14"/>
  <c r="F15" l="1"/>
  <c r="F14" s="1"/>
</calcChain>
</file>

<file path=xl/sharedStrings.xml><?xml version="1.0" encoding="utf-8"?>
<sst xmlns="http://schemas.openxmlformats.org/spreadsheetml/2006/main" count="537" uniqueCount="353">
  <si>
    <t>Финансовый орган:</t>
  </si>
  <si>
    <t xml:space="preserve">Единица измерения: </t>
  </si>
  <si>
    <t>тыс.руб.</t>
  </si>
  <si>
    <t>Прогноз доходов бюджета</t>
  </si>
  <si>
    <t>код</t>
  </si>
  <si>
    <t>наименование</t>
  </si>
  <si>
    <t>на 2024 г. (очередной финансовый год)</t>
  </si>
  <si>
    <t>на 2025 г. (первый год планового периода)</t>
  </si>
  <si>
    <t>на 2026 г. (второй год планового периода)</t>
  </si>
  <si>
    <t>2</t>
  </si>
  <si>
    <t>3</t>
  </si>
  <si>
    <t>4</t>
  </si>
  <si>
    <t>5</t>
  </si>
  <si>
    <t>6</t>
  </si>
  <si>
    <t>7</t>
  </si>
  <si>
    <t>8</t>
  </si>
  <si>
    <t>9</t>
  </si>
  <si>
    <t xml:space="preserve"> 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</si>
  <si>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</si>
  <si>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</si>
  <si>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</si>
  <si>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</si>
  <si>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Федеральная налоговая служба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</si>
  <si>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</si>
  <si>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</si>
  <si>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</si>
  <si>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</si>
  <si>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</si>
  <si>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</si>
  <si>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</si>
  <si>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</si>
  <si>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</si>
  <si>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</si>
  <si>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</si>
  <si>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</si>
  <si>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</si>
  <si>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</si>
  <si>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</si>
  <si>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</si>
  <si>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</si>
  <si>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</si>
  <si>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</si>
  <si>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</si>
  <si>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</si>
  <si>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</si>
  <si>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</si>
  <si>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</si>
  <si>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</si>
  <si>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</si>
  <si>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</si>
  <si>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лиц, обладающих земельным участком, расположенным в границах городских округов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</si>
  <si>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</si>
  <si>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</si>
  <si>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</si>
  <si>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</si>
  <si>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</si>
  <si>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Министерство цифрового развития, связи и массовых коммуникаций Республики Коми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</si>
  <si>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</si>
  <si>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Администрация муниципального округа "Усинск" Республики Коми</t>
  </si>
  <si>
    <t>ЗАДОЛЖЕННОСТЬ И ПЕРЕРАСЧЕТЫ ПО ОТМЕНЕННЫМ НАЛОГАМ, СБОРАМ И ИНЫМ ОБЯЗАТЕЛЬНЫМ ПЛАТЕЖАМ</t>
  </si>
  <si>
    <t>Налоги на имущество</t>
  </si>
  <si>
    <t>Земельный налог (по обязательствам, возникшим до 1 января 2006 года), мобилизуемый на территориях городских округов</t>
  </si>
  <si>
    <t>Прочие налоги и сборы (по отмененным местным налогам и сборам)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</si>
  <si>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</si>
  <si>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</si>
  <si>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</si>
  <si>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</si>
  <si>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Управление жилищно-коммунального хозяйства администрации муниципального округа "Усинск" Республики Коми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</si>
  <si>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</si>
  <si>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Комитет по управлению муниципальным имуществом администрации муниципального округа "Усинск" Республики Коми</t>
  </si>
  <si>
    <t>Доходы от сдачи в аренду имущества, составляющего казну городских округов (за исключением земельных участков)</t>
  </si>
  <si>
    <t>Платежи от государственных и муниципальных унитарных предприятий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</si>
  <si>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</si>
  <si>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</si>
  <si>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</si>
  <si>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</si>
  <si>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ПЛАТЕЖИ ПРИ ПОЛЬЗОВАНИИ ПРИРОДНЫМИ РЕСУРСАМИ</t>
  </si>
  <si>
    <t>Плата за негативное воздействие на окружающую среду</t>
  </si>
  <si>
    <t>Федеральная служба по надзору в сфере природопользования</t>
  </si>
  <si>
    <t>Плата за размещение твердых коммунальных отходов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</si>
  <si>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</si>
  <si>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</si>
  <si>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Прочие доходы от компенсации затрат бюджетов городских округов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</si>
  <si>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</si>
  <si>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</si>
  <si>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</si>
  <si>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</si>
  <si>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</si>
  <si>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</si>
  <si>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</si>
  <si>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</si>
  <si>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Служба Республики Коми строительного, жилищного и технического надзора (контроля)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</si>
  <si>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</si>
  <si>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</si>
  <si>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</si>
  <si>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Министерство природных ресурсов и охраны окружающей среды Республики Коми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</si>
  <si>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</si>
  <si>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Министерство образования и науки Республики Коми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</si>
  <si>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</si>
  <si>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</si>
  <si>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</si>
  <si>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</si>
  <si>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Министерство юстиции Республики Коми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</si>
  <si>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</si>
  <si>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</si>
  <si>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</si>
  <si>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</si>
  <si>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</si>
  <si>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</si>
  <si>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</si>
  <si>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</si>
  <si>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</si>
  <si>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Контрольно-счетная палата муниципального округа "Усинск" Республики Коми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</si>
  <si>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</si>
  <si>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</si>
  <si>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</si>
  <si>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</si>
  <si>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</si>
  <si>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</si>
  <si>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</si>
  <si>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Федеральная служба по надзору в сфере защиты прав потребителей и благополучия человека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</si>
  <si>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</si>
  <si>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Министерство внутренних дел Российской Федерации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</si>
  <si>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</si>
  <si>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Управление образования администрации муниципального округа "Усинск" Республики Коми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</si>
  <si>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</si>
  <si>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</si>
  <si>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ПРОЧИЕ НЕНАЛОГОВЫЕ ДОХОДЫ</t>
  </si>
  <si>
    <t>Невыясненные поступления</t>
  </si>
  <si>
    <t>Невыясненные поступления, зачисляемые в бюджеты городских округов</t>
  </si>
  <si>
    <t>Финансовое управление администрации муниципального округа "Усинск" Республики Коми</t>
  </si>
  <si>
    <t>Инициативные платежи</t>
  </si>
  <si>
    <t>Инициативные платежи, зачисляемые в бюджеты городских округов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</si>
  <si>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</si>
  <si>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</si>
  <si>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</si>
  <si>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городских округов на поддержку мер по обеспечению сбалансированности бюджетов</t>
  </si>
  <si>
    <t>Прочие дотации бюджетам городских округов</t>
  </si>
  <si>
    <t>Субсидии бюджетам бюджетной системы Российской Федерации (межбюджетные субсидии)</t>
  </si>
  <si>
    <t>Субсидии бюджетам городских округов на реализацию мероприятий по обеспечению жильем молодых семей</t>
  </si>
  <si>
    <t>Субсидии бюджетам городских округов на обеспечение комплексного развития сельских территорий</t>
  </si>
  <si>
    <t>Прочие субсидии бюджетам городских округов</t>
  </si>
  <si>
    <t>Субсидии бюджетам городских округов на реализацию программ формирования современной городской среды</t>
  </si>
  <si>
    <t>Субсидия бюджетам городских округов на поддержку отрасли культуры</t>
  </si>
  <si>
    <t>Управление культуры и национальной политики администрации муниципального округа "Усинск" Республики Коми</t>
  </si>
  <si>
    <t>Субсидии бюджетам городских округов на техническое оснащение региональных и муниципальных музеев</t>
  </si>
  <si>
    <t>Субсидии бюджетам городских округов на проведение комплексных кадастровых работ</t>
  </si>
  <si>
    <t>Субсидии бюджетам городских округов на подготовку проектов межевания земельных участков и на проведение кадастровых работ</t>
  </si>
  <si>
    <t>Управление физической культуры и спорта администрации муниципального округа "Усинск" Республики Коми</t>
  </si>
  <si>
    <t>Субсидии бюджетам городских округов на реализацию программы комплексного развития молодежной политики в регионах Российской Федерации "Регион для молодых"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</si>
  <si>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</si>
  <si>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</si>
  <si>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бюджетам бюджетной системы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</si>
  <si>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</si>
  <si>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</si>
  <si>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</si>
  <si>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</si>
  <si>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Прочие субвенции бюджетам городских округов</t>
  </si>
  <si>
    <t>Иные межбюджетные трансферты</t>
  </si>
  <si>
    <t>Прочие межбюджетные трансферты, передаваемые бюджетам городских округов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</si>
  <si>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</si>
  <si>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</si>
  <si>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ПРОЧИЕ БЕЗВОЗМЕЗДНЫЕ ПОСТУПЛЕНИЯ</t>
  </si>
  <si>
    <t>Прочие безвозмездные поступления в бюджеты городских округов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</si>
  <si>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</si>
  <si>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</si>
  <si>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</si>
  <si>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</si>
  <si>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</si>
  <si>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</si>
  <si>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Плата за выбросы загрязняющих веществ в атмосферный воздух стационарными объектами
</t>
  </si>
  <si>
    <t>Плата за сбросы загрязняющих веществ в водные объекты</t>
  </si>
  <si>
    <t>Плата за размещение отходов производства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</si>
  <si>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</si>
  <si>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Наименование бюджета</t>
  </si>
  <si>
    <t>Кассовые поступления в текущем финансовом году (по состоянию на 08.11.2023)</t>
  </si>
  <si>
    <t>Оценка исполнения 2023 г. (текущий финансовый год)</t>
  </si>
  <si>
    <t xml:space="preserve">Прогноз доходов бюджета 
на 2023 г. (текущий финансовый год)
</t>
  </si>
  <si>
    <t>Наименование главного администратора доходов</t>
  </si>
  <si>
    <t>ВСЕГО ДОХОДЫ</t>
  </si>
  <si>
    <t>Реестр источников доходов 
бюджета муниципального  округа "Усинск" Республики Коми
 на 2024 год и плановый период 2025 и 2026  годов</t>
  </si>
  <si>
    <t>бюджет муниципального округа "Усинск" Республики Коми</t>
  </si>
  <si>
    <t>000 1 00 00000 00 0000 000</t>
  </si>
  <si>
    <t>000 1 01 00000 00 0000 000</t>
  </si>
  <si>
    <t>000 1 03 00000 00 0000 000</t>
  </si>
  <si>
    <t>000 1 05 00000 00 0000 000</t>
  </si>
  <si>
    <t>000 1 05 01000 00 0000 110</t>
  </si>
  <si>
    <t>000 1 06 00000 00 0000 000</t>
  </si>
  <si>
    <t>000 1 06 01000 00 0000 110</t>
  </si>
  <si>
    <t>182 1 06 01020 00 0000 110</t>
  </si>
  <si>
    <t>000 1 06 06000 00 0000 110</t>
  </si>
  <si>
    <t>182 1 06 06032 00 0000 110</t>
  </si>
  <si>
    <t>000 1 08 00000 00 0000 000</t>
  </si>
  <si>
    <t>000 1 09 00000 00 0000 000</t>
  </si>
  <si>
    <t>000 1 09 04000 00 0000 110</t>
  </si>
  <si>
    <t>000 1 09 07000 00 0000 110</t>
  </si>
  <si>
    <t>000 1 11 00000 00 0000 000</t>
  </si>
  <si>
    <t>000 1 11 05000 00 0000 120</t>
  </si>
  <si>
    <t>000 1 11 07000 00 0000 120</t>
  </si>
  <si>
    <t>000 1 11 09000 00 0000 120</t>
  </si>
  <si>
    <t>000 1 12 00000 00 0000 000</t>
  </si>
  <si>
    <t>000 1 13 00000 00 0000 000</t>
  </si>
  <si>
    <t>000 1 13 02000 00 0000 130</t>
  </si>
  <si>
    <t>000 1 14 00000 00 0000 000</t>
  </si>
  <si>
    <t>000 1 14 02000 00 0000 000</t>
  </si>
  <si>
    <t>000 1 14 06000 00 0000 430</t>
  </si>
  <si>
    <t>000 1 16 00000 00 0000 000</t>
  </si>
  <si>
    <t>000 1 16 01330 00 0000 140</t>
  </si>
  <si>
    <t>000 1 16 07000 00 0000 140</t>
  </si>
  <si>
    <t>000 1 16 10000 00 0000 140</t>
  </si>
  <si>
    <t>000 1 17 00000 00 0000 000</t>
  </si>
  <si>
    <t>000 1 17 01000 00 0000 180</t>
  </si>
  <si>
    <t>000 1 17 15000 00 0000 150</t>
  </si>
  <si>
    <t>000 2 00 00000 00 0000 000</t>
  </si>
  <si>
    <t>000 2 02 00000 00 0000 000</t>
  </si>
  <si>
    <t>000 2 02 10000 00 0000 150</t>
  </si>
  <si>
    <t>000 2 02 20000 00 0000 150</t>
  </si>
  <si>
    <t>000 2 02 30000 00 0000 150</t>
  </si>
  <si>
    <t>000 2 02 40000 00 0000 150</t>
  </si>
  <si>
    <t>000 2 07 00000 00 0000 000</t>
  </si>
  <si>
    <t>000 2 18 00000 00 0000 000</t>
  </si>
  <si>
    <t>000 2 18 00000 00 0000 150</t>
  </si>
  <si>
    <t>000 2 19 00000 00 0000 000</t>
  </si>
  <si>
    <t>000 1 01 02000 00 0000 110</t>
  </si>
  <si>
    <t>182 1 01 02010 00 0000 110</t>
  </si>
  <si>
    <t>182 1 01 02020 00 0000 110</t>
  </si>
  <si>
    <t>182 1 01 02030 00 0000 110</t>
  </si>
  <si>
    <t>182 1 01 02040 00 0000 110</t>
  </si>
  <si>
    <t>182 1 01 02080 00 0000 110</t>
  </si>
  <si>
    <t>182 1 01 02130 00 0000 110</t>
  </si>
  <si>
    <t>182 1 01 02140 00 0000 110</t>
  </si>
  <si>
    <t>000 1 03 02000 00 0000 110</t>
  </si>
  <si>
    <t>182 1 03 02231 00 0000 110</t>
  </si>
  <si>
    <t>182 1 03 02241 00 0000 110</t>
  </si>
  <si>
    <t>182 1 03 02251 00 0000 110</t>
  </si>
  <si>
    <t>182 1 03 02261 00 0000 110</t>
  </si>
  <si>
    <t>182 1 05 01011 00 0000 110</t>
  </si>
  <si>
    <t>182 1 05 01012 00 0000 110</t>
  </si>
  <si>
    <t>182 1 05 01021 00 0000 110</t>
  </si>
  <si>
    <t>182 1 05 01050 00 0000 110</t>
  </si>
  <si>
    <t>000 1 05 02000 00 0000 110</t>
  </si>
  <si>
    <t>182 1 05 02010 00 0000 110</t>
  </si>
  <si>
    <t>000 1 05 03000 00 0000 110</t>
  </si>
  <si>
    <t>182 1 05 03010 00 0000 110</t>
  </si>
  <si>
    <t>000 1 05 04000 00 0000 110</t>
  </si>
  <si>
    <t>182 1 05 04010 00 0000 110</t>
  </si>
  <si>
    <t>182 1 06 06042 00 0000 110</t>
  </si>
  <si>
    <t>000 1 08 03000 00 0000 110</t>
  </si>
  <si>
    <t>182 1 08 03010 00 0000 110</t>
  </si>
  <si>
    <t>000 1 08 07000 00 0000 110</t>
  </si>
  <si>
    <t>879 1 08 07150 00 0000 110</t>
  </si>
  <si>
    <t>923 1 08 07173 00 0000 110</t>
  </si>
  <si>
    <t>182 1 09 04052 00 0000 110</t>
  </si>
  <si>
    <t>182 1 09 07032 00 0000 110</t>
  </si>
  <si>
    <t>923 1 11 05034 00 0000 120</t>
  </si>
  <si>
    <t>929 1 11 05034 00 0000 120</t>
  </si>
  <si>
    <t>963 1 11 05012 00 0000 120</t>
  </si>
  <si>
    <t>963 1 11 05074 00 0000 120</t>
  </si>
  <si>
    <t>963 1 11 07014 00 0000 120</t>
  </si>
  <si>
    <t>923 1 11 09044 00 0000 120</t>
  </si>
  <si>
    <t>923 1 11 09080 00 0000 120</t>
  </si>
  <si>
    <t>929 1 11 09044 00 0000 120</t>
  </si>
  <si>
    <t>000 1 12 01000 00 0000 120</t>
  </si>
  <si>
    <t>048 1 12 01010 00 0000 120</t>
  </si>
  <si>
    <t>048 1 12 01030 00 0000 120</t>
  </si>
  <si>
    <t>048 1 12 01041 00 0000 120</t>
  </si>
  <si>
    <t>048 1 12 01042 00 0000 120</t>
  </si>
  <si>
    <t>048 1 12 01070 00 0000 120</t>
  </si>
  <si>
    <t>923 1 13 02994 00 0000 130</t>
  </si>
  <si>
    <t>929 1 13 02994 00 0000 130</t>
  </si>
  <si>
    <t>963 1 13 02994 00 0000 130</t>
  </si>
  <si>
    <t>963 1 14 02043 00 0000 410</t>
  </si>
  <si>
    <t>963 1 14 06012 00 0000 430</t>
  </si>
  <si>
    <t>000 1 16 01000 00 0000 140</t>
  </si>
  <si>
    <t>843 1 16 01072 00 0000 140</t>
  </si>
  <si>
    <t>843 1 16 01143 00 0000 140</t>
  </si>
  <si>
    <t>843 1 16 01192 00 0000 140</t>
  </si>
  <si>
    <t>852 1 16 01083 00 0000 140</t>
  </si>
  <si>
    <t>875 1 16 01053 00 0000 140</t>
  </si>
  <si>
    <t>875 1 16 01063 00 0000 140</t>
  </si>
  <si>
    <t>875 1 16 01073 00 0000 140</t>
  </si>
  <si>
    <t>875 1 16 01193 00 0000 140</t>
  </si>
  <si>
    <t>875 1 16 01203 00 0000 140</t>
  </si>
  <si>
    <t>890 1 16 01053 00 0000 140</t>
  </si>
  <si>
    <t>890 1 16 01063 00 0000 140</t>
  </si>
  <si>
    <t>890 1 16 01073 00 0000 140</t>
  </si>
  <si>
    <t>890 1 16 01083 00 0000 140</t>
  </si>
  <si>
    <t>890 1 16 01113 00 0000 140</t>
  </si>
  <si>
    <t>890 1 16 01123 00 0000 140</t>
  </si>
  <si>
    <t>890 1 16 01133 00 0000 140</t>
  </si>
  <si>
    <t>890 1 16 01143 00 0000 140</t>
  </si>
  <si>
    <t>890 1 16 01153 00 0000 140</t>
  </si>
  <si>
    <t>890 1 16 01173 00 0000 140</t>
  </si>
  <si>
    <t>890 1 16 01183 00 0000 140</t>
  </si>
  <si>
    <t>890 1 16 01193 00 0000 140</t>
  </si>
  <si>
    <t>890 1 16 01203 00 0000 140</t>
  </si>
  <si>
    <t>905 1 16 01157 00 0000 140</t>
  </si>
  <si>
    <t>890 1 16 01333 00 0000 140</t>
  </si>
  <si>
    <t>923 1 16 07010 00 0000 140</t>
  </si>
  <si>
    <t>923 1 16 07090 00 0000 140</t>
  </si>
  <si>
    <t>929 1 16 07010 00 0000 140</t>
  </si>
  <si>
    <t>929 1 16 07090 00 0000 140</t>
  </si>
  <si>
    <t>141 1 16 10123 00 0000 140</t>
  </si>
  <si>
    <t>182 1 16 10123 00 0000 140</t>
  </si>
  <si>
    <t>182 1 16 10129 00 0000 140</t>
  </si>
  <si>
    <t>188 1 16 10123 00 0000 140</t>
  </si>
  <si>
    <t>923 1 16 10100 00 0000 140</t>
  </si>
  <si>
    <t>929 1 16 10100 00 0000 140</t>
  </si>
  <si>
    <t>963 1 16 10100 00 0000 140</t>
  </si>
  <si>
    <t>975 1 16 10100 00 0000 140</t>
  </si>
  <si>
    <t>000 1 16 11000 00 0000 140</t>
  </si>
  <si>
    <t>852 1 16 11050 00 0000 140</t>
  </si>
  <si>
    <t>963 1 17 01040 00 0000 180</t>
  </si>
  <si>
    <t>992 1 17 01040 00 0000 180</t>
  </si>
  <si>
    <t>923 1 17 15020 00 0000 150</t>
  </si>
  <si>
    <t>992 2 02 15002 00 0000 150</t>
  </si>
  <si>
    <t>992 2 02 19999 00 0000 150</t>
  </si>
  <si>
    <t>923 2 02 25497 00 0000 150</t>
  </si>
  <si>
    <t>923 2 02 25576 00 0000 150</t>
  </si>
  <si>
    <t>923 2 02 29999 00 0000 150</t>
  </si>
  <si>
    <t>929 2 02 25555 00 0000 150</t>
  </si>
  <si>
    <t>929 2 02 29999 00 0000 150</t>
  </si>
  <si>
    <t>956 2 02 25519 00 0000 150</t>
  </si>
  <si>
    <t>956 2 02 25590 00 0000 150</t>
  </si>
  <si>
    <t>956 2 02 29999 00 0000 150</t>
  </si>
  <si>
    <t>963 2 02 25511 00 0000 150</t>
  </si>
  <si>
    <t>963 2 02 25599 00 0000 150</t>
  </si>
  <si>
    <t>963 2 02 29999 00 0000 150</t>
  </si>
  <si>
    <t>964 2 02 29999 00 0000 150</t>
  </si>
  <si>
    <t>975 2 02 25116 00 0000 150</t>
  </si>
  <si>
    <t>975 2 02 25171 00 0000 150</t>
  </si>
  <si>
    <t>975 2 02 25304 00 0000 150</t>
  </si>
  <si>
    <t>975 2 02 29999 00 0000 150</t>
  </si>
  <si>
    <t>923 2 02 30024 00 0000 150</t>
  </si>
  <si>
    <t>923 2 02 35082 00 0000 150</t>
  </si>
  <si>
    <t>923 2 02 35120 00 0000 150</t>
  </si>
  <si>
    <t>929 2 02 30024 00 0000 150</t>
  </si>
  <si>
    <t>975 2 02 30024 00 0000 150</t>
  </si>
  <si>
    <t>975 2 02 30029 00 0000 150</t>
  </si>
  <si>
    <t>975 2 02 39999 00 0000 150</t>
  </si>
  <si>
    <t>923 2 02 49999 00 0000 150</t>
  </si>
  <si>
    <t>964 2 02 49999 00 0000 150</t>
  </si>
  <si>
    <t>975 2 02 45179 00 0000 150</t>
  </si>
  <si>
    <t>975 2 02 45303 00 0000 150</t>
  </si>
  <si>
    <t>975 2 02 49999 00 0000 150</t>
  </si>
  <si>
    <t>000 2 07 04000 00 0000 150</t>
  </si>
  <si>
    <t>923 2 07 04050 00 0000 150</t>
  </si>
  <si>
    <t>929 2 07 04050 00 0000 150</t>
  </si>
  <si>
    <t>923 2 18 04010 00 0000 150</t>
  </si>
  <si>
    <t>956 2 18 04010 00 0000 150</t>
  </si>
  <si>
    <t>000 2 19 00000 00 0000 150</t>
  </si>
  <si>
    <t>923 2 19 60010 00 0000 150</t>
  </si>
  <si>
    <t>Бюджетная классификация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</si>
</sst>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#,##0.00_ ;[Red]\-#,##0.00\ "/>
    <numFmt numFmtId="166" formatCode="#,##0.0000_ ;[Red]\-#,##0.0000\ "/>
    <numFmt numFmtId="167" formatCode="&quot;000 0 00 000 000 000 000 000&quot;"/>
  </numFmts>
  <fonts count="15"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center" vertical="top" wrapText="1"/>
    </xf>
    <xf numFmtId="0" fontId="2" fillId="0" borderId="1"/>
    <xf numFmtId="0" fontId="2" fillId="0" borderId="1">
      <alignment horizontal="left" vertical="center" wrapText="1"/>
    </xf>
    <xf numFmtId="0" fontId="2" fillId="0" borderId="1">
      <alignment vertical="center"/>
    </xf>
    <xf numFmtId="0" fontId="1" fillId="0" borderId="1">
      <alignment horizontal="center" vertical="center" wrapText="1"/>
    </xf>
    <xf numFmtId="0" fontId="2" fillId="0" borderId="1">
      <alignment horizontal="right" vertical="top"/>
    </xf>
    <xf numFmtId="49" fontId="2" fillId="0" borderId="2">
      <alignment horizontal="center" vertical="top" wrapText="1"/>
    </xf>
    <xf numFmtId="49" fontId="2" fillId="0" borderId="2">
      <alignment horizontal="center" vertical="center" wrapText="1"/>
    </xf>
    <xf numFmtId="49" fontId="1" fillId="0" borderId="2">
      <alignment horizontal="center" vertical="top" shrinkToFit="1"/>
    </xf>
    <xf numFmtId="0" fontId="1" fillId="0" borderId="2">
      <alignment horizontal="left" vertical="top" wrapText="1"/>
    </xf>
    <xf numFmtId="164" fontId="1" fillId="0" borderId="2">
      <alignment horizontal="right" vertical="top" wrapText="1"/>
    </xf>
    <xf numFmtId="164" fontId="1" fillId="0" borderId="2">
      <alignment horizontal="right" vertical="top" shrinkToFit="1"/>
    </xf>
    <xf numFmtId="49" fontId="2" fillId="0" borderId="2">
      <alignment horizontal="center" vertical="top" shrinkToFit="1"/>
    </xf>
    <xf numFmtId="0" fontId="2" fillId="0" borderId="2">
      <alignment horizontal="left" vertical="top" wrapText="1"/>
    </xf>
    <xf numFmtId="164" fontId="2" fillId="0" borderId="2">
      <alignment horizontal="right" vertical="top" shrinkToFit="1"/>
    </xf>
    <xf numFmtId="0" fontId="3" fillId="0" borderId="3"/>
    <xf numFmtId="0" fontId="3" fillId="0" borderId="1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2" borderId="1"/>
    <xf numFmtId="0" fontId="4" fillId="0" borderId="1"/>
    <xf numFmtId="4" fontId="1" fillId="0" borderId="2">
      <alignment horizontal="right" vertical="top" wrapText="1"/>
    </xf>
    <xf numFmtId="4" fontId="1" fillId="0" borderId="2">
      <alignment horizontal="right" vertical="top" shrinkToFit="1"/>
    </xf>
    <xf numFmtId="4" fontId="2" fillId="0" borderId="2">
      <alignment horizontal="right" vertical="top" shrinkToFit="1"/>
    </xf>
  </cellStyleXfs>
  <cellXfs count="53">
    <xf numFmtId="0" fontId="0" fillId="0" borderId="0" xfId="0"/>
    <xf numFmtId="0" fontId="12" fillId="0" borderId="2" xfId="10" applyNumberFormat="1" applyFont="1" applyFill="1" applyProtection="1">
      <alignment horizontal="left" vertical="top" wrapText="1"/>
    </xf>
    <xf numFmtId="0" fontId="9" fillId="0" borderId="1" xfId="3" applyNumberFormat="1" applyFont="1" applyFill="1" applyAlignment="1" applyProtection="1">
      <alignment horizontal="left" vertical="top" wrapText="1"/>
    </xf>
    <xf numFmtId="4" fontId="11" fillId="0" borderId="2" xfId="0" applyNumberFormat="1" applyFont="1" applyFill="1" applyBorder="1" applyAlignment="1">
      <alignment vertical="top" wrapText="1"/>
    </xf>
    <xf numFmtId="4" fontId="10" fillId="0" borderId="2" xfId="0" applyNumberFormat="1" applyFont="1" applyFill="1" applyBorder="1" applyAlignment="1">
      <alignment vertical="top" wrapText="1"/>
    </xf>
    <xf numFmtId="4" fontId="8" fillId="0" borderId="2" xfId="0" applyNumberFormat="1" applyFont="1" applyFill="1" applyBorder="1" applyAlignment="1">
      <alignment vertical="top" wrapText="1"/>
    </xf>
    <xf numFmtId="4" fontId="0" fillId="0" borderId="2" xfId="0" applyNumberFormat="1" applyFont="1" applyFill="1" applyBorder="1" applyAlignment="1">
      <alignment vertical="top" wrapText="1"/>
    </xf>
    <xf numFmtId="4" fontId="7" fillId="0" borderId="2" xfId="0" applyNumberFormat="1" applyFont="1" applyFill="1" applyBorder="1" applyAlignment="1">
      <alignment vertical="top" wrapText="1"/>
    </xf>
    <xf numFmtId="0" fontId="10" fillId="0" borderId="0" xfId="0" applyFont="1" applyFill="1" applyProtection="1">
      <protection locked="0"/>
    </xf>
    <xf numFmtId="4" fontId="8" fillId="0" borderId="1" xfId="1" applyNumberFormat="1" applyFont="1" applyFill="1" applyProtection="1">
      <alignment horizontal="center" vertical="top" wrapText="1"/>
    </xf>
    <xf numFmtId="0" fontId="9" fillId="0" borderId="1" xfId="3" applyNumberFormat="1" applyFont="1" applyFill="1" applyProtection="1">
      <alignment horizontal="left" vertical="center" wrapText="1"/>
    </xf>
    <xf numFmtId="0" fontId="9" fillId="0" borderId="1" xfId="4" applyNumberFormat="1" applyFont="1" applyFill="1" applyProtection="1">
      <alignment vertical="center"/>
    </xf>
    <xf numFmtId="4" fontId="8" fillId="0" borderId="1" xfId="5" applyNumberFormat="1" applyFont="1" applyFill="1" applyProtection="1">
      <alignment horizontal="center" vertical="center" wrapText="1"/>
    </xf>
    <xf numFmtId="49" fontId="9" fillId="0" borderId="2" xfId="8" applyNumberFormat="1" applyFont="1" applyFill="1" applyProtection="1">
      <alignment horizontal="center" vertical="center" wrapText="1"/>
    </xf>
    <xf numFmtId="4" fontId="9" fillId="0" borderId="2" xfId="8" applyNumberFormat="1" applyFont="1" applyFill="1" applyProtection="1">
      <alignment horizontal="center" vertical="center" wrapText="1"/>
    </xf>
    <xf numFmtId="4" fontId="8" fillId="0" borderId="2" xfId="11" applyNumberFormat="1" applyFont="1" applyFill="1" applyProtection="1">
      <alignment horizontal="right" vertical="top" wrapText="1"/>
    </xf>
    <xf numFmtId="4" fontId="10" fillId="0" borderId="0" xfId="0" applyNumberFormat="1" applyFont="1" applyFill="1" applyProtection="1">
      <protection locked="0"/>
    </xf>
    <xf numFmtId="49" fontId="8" fillId="0" borderId="2" xfId="9" applyNumberFormat="1" applyFont="1" applyFill="1" applyProtection="1">
      <alignment horizontal="center" vertical="top" shrinkToFit="1"/>
    </xf>
    <xf numFmtId="0" fontId="8" fillId="0" borderId="2" xfId="10" applyNumberFormat="1" applyFont="1" applyFill="1" applyProtection="1">
      <alignment horizontal="left" vertical="top" wrapText="1"/>
    </xf>
    <xf numFmtId="4" fontId="8" fillId="0" borderId="2" xfId="12" applyNumberFormat="1" applyFont="1" applyFill="1" applyProtection="1">
      <alignment horizontal="right" vertical="top" shrinkToFit="1"/>
    </xf>
    <xf numFmtId="49" fontId="9" fillId="0" borderId="2" xfId="13" applyNumberFormat="1" applyFont="1" applyFill="1" applyProtection="1">
      <alignment horizontal="center" vertical="top" shrinkToFit="1"/>
    </xf>
    <xf numFmtId="0" fontId="9" fillId="0" borderId="2" xfId="14" applyNumberFormat="1" applyFont="1" applyFill="1" applyProtection="1">
      <alignment horizontal="left" vertical="top" wrapText="1"/>
    </xf>
    <xf numFmtId="4" fontId="9" fillId="0" borderId="2" xfId="15" applyNumberFormat="1" applyFont="1" applyFill="1" applyProtection="1">
      <alignment horizontal="right" vertical="top" shrinkToFit="1"/>
    </xf>
    <xf numFmtId="0" fontId="9" fillId="0" borderId="3" xfId="16" applyNumberFormat="1" applyFont="1" applyFill="1" applyProtection="1"/>
    <xf numFmtId="4" fontId="9" fillId="0" borderId="3" xfId="16" applyNumberFormat="1" applyFont="1" applyFill="1" applyProtection="1"/>
    <xf numFmtId="165" fontId="10" fillId="0" borderId="0" xfId="0" applyNumberFormat="1" applyFont="1" applyFill="1" applyProtection="1">
      <protection locked="0"/>
    </xf>
    <xf numFmtId="164" fontId="9" fillId="0" borderId="2" xfId="15" applyNumberFormat="1" applyFont="1" applyFill="1" applyProtection="1">
      <alignment horizontal="right" vertical="top" shrinkToFit="1"/>
    </xf>
    <xf numFmtId="164" fontId="8" fillId="0" borderId="2" xfId="12" applyNumberFormat="1" applyFont="1" applyFill="1" applyProtection="1">
      <alignment horizontal="right" vertical="top" shrinkToFit="1"/>
    </xf>
    <xf numFmtId="166" fontId="10" fillId="0" borderId="0" xfId="0" applyNumberFormat="1" applyFont="1" applyFill="1" applyProtection="1">
      <protection locked="0"/>
    </xf>
    <xf numFmtId="167" fontId="8" fillId="0" borderId="2" xfId="9" applyNumberFormat="1" applyFont="1" applyFill="1" applyProtection="1">
      <alignment horizontal="center" vertical="top" shrinkToFit="1"/>
    </xf>
    <xf numFmtId="0" fontId="14" fillId="0" borderId="4" xfId="0" applyFont="1" applyFill="1" applyBorder="1" applyAlignment="1">
      <alignment horizontal="center" vertical="center" wrapText="1"/>
    </xf>
    <xf numFmtId="4" fontId="14" fillId="0" borderId="2" xfId="8" applyNumberFormat="1" applyFont="1" applyFill="1" applyAlignment="1" applyProtection="1">
      <alignment horizontal="center" vertical="top" wrapText="1"/>
    </xf>
    <xf numFmtId="0" fontId="9" fillId="0" borderId="1" xfId="3" applyNumberFormat="1" applyFont="1" applyFill="1" applyAlignment="1" applyProtection="1">
      <alignment horizontal="left" vertical="center" wrapText="1"/>
    </xf>
    <xf numFmtId="0" fontId="9" fillId="0" borderId="1" xfId="4" applyNumberFormat="1" applyFont="1" applyFill="1" applyAlignment="1" applyProtection="1">
      <alignment horizontal="left" vertical="center"/>
    </xf>
    <xf numFmtId="0" fontId="9" fillId="0" borderId="1" xfId="3" applyNumberFormat="1" applyFont="1" applyFill="1" applyAlignment="1" applyProtection="1">
      <alignment horizontal="left" vertical="center" wrapText="1"/>
    </xf>
    <xf numFmtId="0" fontId="13" fillId="0" borderId="0" xfId="0" applyFont="1" applyFill="1" applyAlignment="1" applyProtection="1">
      <alignment horizontal="center" wrapText="1"/>
      <protection locked="0"/>
    </xf>
    <xf numFmtId="0" fontId="9" fillId="0" borderId="1" xfId="17" applyNumberFormat="1" applyFont="1" applyFill="1" applyProtection="1">
      <alignment horizontal="left" vertical="top" wrapText="1"/>
    </xf>
    <xf numFmtId="0" fontId="9" fillId="0" borderId="1" xfId="17" applyFont="1" applyFill="1">
      <alignment horizontal="left" vertical="top" wrapText="1"/>
    </xf>
    <xf numFmtId="0" fontId="9" fillId="0" borderId="1" xfId="6" applyNumberFormat="1" applyFont="1" applyFill="1" applyProtection="1">
      <alignment horizontal="right" vertical="top"/>
    </xf>
    <xf numFmtId="0" fontId="9" fillId="0" borderId="1" xfId="6" applyFont="1" applyFill="1">
      <alignment horizontal="right" vertical="top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4" fontId="14" fillId="0" borderId="2" xfId="7" applyNumberFormat="1" applyFont="1" applyFill="1" applyProtection="1">
      <alignment horizontal="center" vertical="top" wrapText="1"/>
    </xf>
    <xf numFmtId="4" fontId="14" fillId="0" borderId="2" xfId="7" applyNumberFormat="1" applyFont="1" applyFill="1">
      <alignment horizontal="center" vertical="top" wrapText="1"/>
    </xf>
    <xf numFmtId="4" fontId="14" fillId="0" borderId="4" xfId="8" applyNumberFormat="1" applyFont="1" applyFill="1" applyBorder="1" applyAlignment="1" applyProtection="1">
      <alignment horizontal="center" vertical="top" wrapText="1"/>
    </xf>
    <xf numFmtId="4" fontId="14" fillId="0" borderId="8" xfId="8" applyNumberFormat="1" applyFont="1" applyFill="1" applyBorder="1" applyAlignment="1">
      <alignment horizontal="center" vertical="top" wrapText="1"/>
    </xf>
    <xf numFmtId="4" fontId="14" fillId="0" borderId="2" xfId="8" applyNumberFormat="1" applyFont="1" applyFill="1" applyAlignment="1" applyProtection="1">
      <alignment horizontal="center" vertical="top" wrapText="1"/>
    </xf>
    <xf numFmtId="4" fontId="14" fillId="0" borderId="2" xfId="8" applyNumberFormat="1" applyFont="1" applyFill="1" applyAlignment="1">
      <alignment horizontal="center" vertical="top" wrapText="1"/>
    </xf>
    <xf numFmtId="4" fontId="14" fillId="0" borderId="5" xfId="7" applyNumberFormat="1" applyFont="1" applyFill="1" applyBorder="1" applyAlignment="1" applyProtection="1">
      <alignment horizontal="center" vertical="center" wrapText="1"/>
    </xf>
    <xf numFmtId="4" fontId="14" fillId="0" borderId="6" xfId="7" applyNumberFormat="1" applyFont="1" applyFill="1" applyBorder="1" applyAlignment="1">
      <alignment horizontal="center" vertical="center" wrapText="1"/>
    </xf>
    <xf numFmtId="4" fontId="14" fillId="0" borderId="7" xfId="7" applyNumberFormat="1" applyFont="1" applyFill="1" applyBorder="1" applyAlignment="1">
      <alignment horizontal="center" vertical="center" wrapText="1"/>
    </xf>
  </cellXfs>
  <cellStyles count="28">
    <cellStyle name="br" xfId="20"/>
    <cellStyle name="col" xfId="19"/>
    <cellStyle name="st24" xfId="11"/>
    <cellStyle name="st25" xfId="12"/>
    <cellStyle name="st26" xfId="15"/>
    <cellStyle name="style0" xfId="21"/>
    <cellStyle name="td" xfId="22"/>
    <cellStyle name="tr" xfId="18"/>
    <cellStyle name="xl21" xfId="23"/>
    <cellStyle name="xl22" xfId="1"/>
    <cellStyle name="xl23" xfId="3"/>
    <cellStyle name="xl24" xfId="4"/>
    <cellStyle name="xl25" xfId="8"/>
    <cellStyle name="xl26" xfId="9"/>
    <cellStyle name="xl27" xfId="13"/>
    <cellStyle name="xl28" xfId="16"/>
    <cellStyle name="xl29" xfId="24"/>
    <cellStyle name="xl30" xfId="7"/>
    <cellStyle name="xl31" xfId="10"/>
    <cellStyle name="xl32" xfId="14"/>
    <cellStyle name="xl33" xfId="5"/>
    <cellStyle name="xl34" xfId="25"/>
    <cellStyle name="xl35" xfId="26"/>
    <cellStyle name="xl36" xfId="27"/>
    <cellStyle name="xl37" xfId="6"/>
    <cellStyle name="xl38" xfId="17"/>
    <cellStyle name="xl39" xfId="2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6"/>
  <sheetViews>
    <sheetView showGridLines="0" tabSelected="1" topLeftCell="A31" zoomScale="80" zoomScaleNormal="80" zoomScaleSheetLayoutView="85" zoomScalePageLayoutView="85" workbookViewId="0">
      <selection activeCell="J36" sqref="J36"/>
    </sheetView>
  </sheetViews>
  <sheetFormatPr defaultColWidth="28" defaultRowHeight="15.75" outlineLevelRow="3"/>
  <cols>
    <col min="1" max="1" width="31.42578125" style="8" customWidth="1"/>
    <col min="2" max="2" width="38.28515625" style="8" customWidth="1"/>
    <col min="3" max="3" width="25.42578125" style="8" customWidth="1"/>
    <col min="4" max="9" width="17.42578125" style="16" customWidth="1"/>
    <col min="10" max="16384" width="28" style="8"/>
  </cols>
  <sheetData>
    <row r="1" spans="1:10" ht="15.75" customHeight="1">
      <c r="A1" s="35" t="s">
        <v>180</v>
      </c>
      <c r="B1" s="35"/>
      <c r="C1" s="35"/>
      <c r="D1" s="35"/>
      <c r="E1" s="35"/>
      <c r="F1" s="35"/>
      <c r="G1" s="35"/>
      <c r="H1" s="35"/>
      <c r="I1" s="35"/>
    </row>
    <row r="2" spans="1:10" ht="15.75" customHeight="1">
      <c r="A2" s="35"/>
      <c r="B2" s="35"/>
      <c r="C2" s="35"/>
      <c r="D2" s="35"/>
      <c r="E2" s="35"/>
      <c r="F2" s="35"/>
      <c r="G2" s="35"/>
      <c r="H2" s="35"/>
      <c r="I2" s="35"/>
    </row>
    <row r="3" spans="1:10" ht="15.75" customHeight="1">
      <c r="A3" s="35"/>
      <c r="B3" s="35"/>
      <c r="C3" s="35"/>
      <c r="D3" s="35"/>
      <c r="E3" s="35"/>
      <c r="F3" s="35"/>
      <c r="G3" s="35"/>
      <c r="H3" s="35"/>
      <c r="I3" s="35"/>
    </row>
    <row r="4" spans="1:10" ht="19.5" customHeight="1">
      <c r="A4" s="35"/>
      <c r="B4" s="35"/>
      <c r="C4" s="35"/>
      <c r="D4" s="35"/>
      <c r="E4" s="35"/>
      <c r="F4" s="35"/>
      <c r="G4" s="35"/>
      <c r="H4" s="35"/>
      <c r="I4" s="35"/>
    </row>
    <row r="5" spans="1:10" ht="23.25" customHeight="1">
      <c r="G5" s="9"/>
      <c r="H5" s="9"/>
      <c r="I5" s="9"/>
    </row>
    <row r="6" spans="1:10" ht="15.75" customHeight="1">
      <c r="A6" s="10" t="s">
        <v>0</v>
      </c>
      <c r="B6" s="34" t="s">
        <v>130</v>
      </c>
      <c r="C6" s="34"/>
      <c r="D6" s="34"/>
      <c r="E6" s="34"/>
      <c r="F6" s="34"/>
      <c r="G6" s="12"/>
      <c r="H6" s="12"/>
      <c r="I6" s="12"/>
    </row>
    <row r="7" spans="1:10" ht="9.75" customHeight="1">
      <c r="A7" s="10"/>
      <c r="B7" s="32"/>
      <c r="C7" s="32"/>
      <c r="D7" s="10"/>
      <c r="E7" s="12"/>
      <c r="F7" s="12"/>
      <c r="G7" s="12"/>
      <c r="H7" s="12"/>
      <c r="I7" s="12"/>
    </row>
    <row r="8" spans="1:10" ht="27.75" customHeight="1">
      <c r="A8" s="10" t="s">
        <v>174</v>
      </c>
      <c r="B8" s="34" t="s">
        <v>181</v>
      </c>
      <c r="C8" s="34"/>
      <c r="D8" s="32"/>
      <c r="E8" s="2"/>
      <c r="F8" s="2"/>
      <c r="G8" s="12"/>
      <c r="H8" s="12"/>
      <c r="I8" s="12"/>
    </row>
    <row r="9" spans="1:10" ht="29.25" customHeight="1">
      <c r="A9" s="11" t="s">
        <v>1</v>
      </c>
      <c r="B9" s="33" t="s">
        <v>2</v>
      </c>
      <c r="C9" s="33"/>
      <c r="D9" s="8"/>
      <c r="E9" s="12"/>
      <c r="F9" s="12"/>
      <c r="G9" s="12"/>
      <c r="H9" s="12"/>
      <c r="I9" s="12"/>
    </row>
    <row r="10" spans="1:10" ht="14.25" customHeight="1">
      <c r="A10" s="38"/>
      <c r="B10" s="39"/>
      <c r="C10" s="39"/>
      <c r="D10" s="39"/>
      <c r="E10" s="39"/>
      <c r="F10" s="39"/>
      <c r="G10" s="39"/>
      <c r="H10" s="39"/>
      <c r="I10" s="39"/>
    </row>
    <row r="11" spans="1:10" ht="25.5" customHeight="1">
      <c r="A11" s="40" t="s">
        <v>352</v>
      </c>
      <c r="B11" s="41"/>
      <c r="C11" s="42" t="s">
        <v>178</v>
      </c>
      <c r="D11" s="44" t="s">
        <v>177</v>
      </c>
      <c r="E11" s="46" t="s">
        <v>175</v>
      </c>
      <c r="F11" s="48" t="s">
        <v>176</v>
      </c>
      <c r="G11" s="50" t="s">
        <v>3</v>
      </c>
      <c r="H11" s="51"/>
      <c r="I11" s="52"/>
    </row>
    <row r="12" spans="1:10" ht="118.5" customHeight="1">
      <c r="A12" s="30" t="s">
        <v>4</v>
      </c>
      <c r="B12" s="30" t="s">
        <v>5</v>
      </c>
      <c r="C12" s="43"/>
      <c r="D12" s="45"/>
      <c r="E12" s="47"/>
      <c r="F12" s="49"/>
      <c r="G12" s="31" t="s">
        <v>6</v>
      </c>
      <c r="H12" s="31" t="s">
        <v>7</v>
      </c>
      <c r="I12" s="31" t="s">
        <v>8</v>
      </c>
    </row>
    <row r="13" spans="1:10" ht="24.75" customHeight="1">
      <c r="A13" s="13"/>
      <c r="B13" s="13" t="s">
        <v>9</v>
      </c>
      <c r="C13" s="13" t="s">
        <v>10</v>
      </c>
      <c r="D13" s="14" t="s">
        <v>11</v>
      </c>
      <c r="E13" s="14" t="s">
        <v>12</v>
      </c>
      <c r="F13" s="14" t="s">
        <v>13</v>
      </c>
      <c r="G13" s="14" t="s">
        <v>14</v>
      </c>
      <c r="H13" s="14" t="s">
        <v>15</v>
      </c>
      <c r="I13" s="14" t="s">
        <v>16</v>
      </c>
    </row>
    <row r="14" spans="1:10" ht="24.75" customHeight="1">
      <c r="A14" s="13"/>
      <c r="B14" s="1" t="s">
        <v>179</v>
      </c>
      <c r="C14" s="13"/>
      <c r="D14" s="15">
        <f>D15+D138</f>
        <v>3352168.0249999994</v>
      </c>
      <c r="E14" s="15">
        <f t="shared" ref="E14" si="0">E15+E138</f>
        <v>2732269.6097999997</v>
      </c>
      <c r="F14" s="15">
        <f>F15+F138</f>
        <v>3352168.0249999994</v>
      </c>
      <c r="G14" s="15">
        <f t="shared" ref="G14:I14" si="1">G15+G138</f>
        <v>3077679.5290999999</v>
      </c>
      <c r="H14" s="15">
        <f t="shared" si="1"/>
        <v>3115390.8661000002</v>
      </c>
      <c r="I14" s="15">
        <f t="shared" si="1"/>
        <v>3156378.3665</v>
      </c>
      <c r="J14" s="25"/>
    </row>
    <row r="15" spans="1:10" ht="33.75" customHeight="1">
      <c r="A15" s="29" t="s">
        <v>182</v>
      </c>
      <c r="B15" s="18" t="s">
        <v>18</v>
      </c>
      <c r="C15" s="18" t="s">
        <v>17</v>
      </c>
      <c r="D15" s="15">
        <f>D16+D25+D31+D43+D49+D55+D60+D72+D79+D84+D89+D132</f>
        <v>1463716.1999999997</v>
      </c>
      <c r="E15" s="15">
        <f t="shared" ref="E15:F15" si="2">E16+E25+E31+E43+E49+E55+E60+E72+E79+E84+E89+E132</f>
        <v>1251346.8009800001</v>
      </c>
      <c r="F15" s="15">
        <f t="shared" si="2"/>
        <v>1463716.2</v>
      </c>
      <c r="G15" s="15">
        <f>G16+G25+G31+G43+G49+G55+G60+G72+G79+G84+G89+G132</f>
        <v>1404372.8</v>
      </c>
      <c r="H15" s="15">
        <f t="shared" ref="H15:I15" si="3">H16+H25+H31+H43+H49+H55+H60+H72+H79+H84+H89+H132</f>
        <v>1463210</v>
      </c>
      <c r="I15" s="15">
        <f t="shared" si="3"/>
        <v>1522316.4</v>
      </c>
      <c r="J15" s="25"/>
    </row>
    <row r="16" spans="1:10" ht="31.5" outlineLevel="1">
      <c r="A16" s="17" t="s">
        <v>183</v>
      </c>
      <c r="B16" s="18" t="s">
        <v>19</v>
      </c>
      <c r="C16" s="18" t="s">
        <v>17</v>
      </c>
      <c r="D16" s="19">
        <f>D17</f>
        <v>892281</v>
      </c>
      <c r="E16" s="19">
        <f t="shared" ref="E16:F16" si="4">E17</f>
        <v>749166.08976</v>
      </c>
      <c r="F16" s="19">
        <f t="shared" si="4"/>
        <v>892281</v>
      </c>
      <c r="G16" s="3">
        <f>G17</f>
        <v>852271</v>
      </c>
      <c r="H16" s="3">
        <f t="shared" ref="H16:I16" si="5">H17</f>
        <v>861269</v>
      </c>
      <c r="I16" s="3">
        <f t="shared" si="5"/>
        <v>869743</v>
      </c>
      <c r="J16" s="25"/>
    </row>
    <row r="17" spans="1:10" ht="29.25" customHeight="1" outlineLevel="2">
      <c r="A17" s="17" t="s">
        <v>223</v>
      </c>
      <c r="B17" s="18" t="s">
        <v>20</v>
      </c>
      <c r="C17" s="18" t="s">
        <v>17</v>
      </c>
      <c r="D17" s="19">
        <f>SUM(D18:D24)</f>
        <v>892281</v>
      </c>
      <c r="E17" s="19">
        <f t="shared" ref="E17:F17" si="6">SUM(E18:E24)</f>
        <v>749166.08976</v>
      </c>
      <c r="F17" s="19">
        <f t="shared" si="6"/>
        <v>892281</v>
      </c>
      <c r="G17" s="3">
        <f>SUM(G18:G24)</f>
        <v>852271</v>
      </c>
      <c r="H17" s="3">
        <f t="shared" ref="H17:I17" si="7">SUM(H18:H24)</f>
        <v>861269</v>
      </c>
      <c r="I17" s="3">
        <f t="shared" si="7"/>
        <v>869743</v>
      </c>
      <c r="J17" s="25"/>
    </row>
    <row r="18" spans="1:10" ht="173.25" outlineLevel="3">
      <c r="A18" s="20" t="s">
        <v>224</v>
      </c>
      <c r="B18" s="21" t="s">
        <v>21</v>
      </c>
      <c r="C18" s="21" t="s">
        <v>22</v>
      </c>
      <c r="D18" s="22">
        <v>820925</v>
      </c>
      <c r="E18" s="22">
        <v>688924.28408000001</v>
      </c>
      <c r="F18" s="22">
        <f>D18-77.81-509.488</f>
        <v>820337.70199999993</v>
      </c>
      <c r="G18" s="4">
        <v>791648</v>
      </c>
      <c r="H18" s="4">
        <v>799564</v>
      </c>
      <c r="I18" s="4">
        <v>807560</v>
      </c>
      <c r="J18" s="25"/>
    </row>
    <row r="19" spans="1:10" ht="220.5" outlineLevel="3">
      <c r="A19" s="20" t="s">
        <v>225</v>
      </c>
      <c r="B19" s="21" t="s">
        <v>23</v>
      </c>
      <c r="C19" s="21" t="s">
        <v>22</v>
      </c>
      <c r="D19" s="22">
        <v>1516</v>
      </c>
      <c r="E19" s="22">
        <v>1593.8103100000001</v>
      </c>
      <c r="F19" s="22">
        <f>D19+77.81</f>
        <v>1593.81</v>
      </c>
      <c r="G19" s="4">
        <v>1205</v>
      </c>
      <c r="H19" s="4">
        <v>1217</v>
      </c>
      <c r="I19" s="4">
        <v>1229</v>
      </c>
      <c r="J19" s="28"/>
    </row>
    <row r="20" spans="1:10" ht="78.75" outlineLevel="3">
      <c r="A20" s="20" t="s">
        <v>226</v>
      </c>
      <c r="B20" s="21" t="s">
        <v>24</v>
      </c>
      <c r="C20" s="21" t="s">
        <v>22</v>
      </c>
      <c r="D20" s="22">
        <v>1890</v>
      </c>
      <c r="E20" s="22">
        <v>2399.4877099999999</v>
      </c>
      <c r="F20" s="22">
        <f>D20+509.488</f>
        <v>2399.4879999999998</v>
      </c>
      <c r="G20" s="4">
        <v>1930</v>
      </c>
      <c r="H20" s="4">
        <v>1949</v>
      </c>
      <c r="I20" s="4">
        <v>1969</v>
      </c>
      <c r="J20" s="25"/>
    </row>
    <row r="21" spans="1:10" ht="157.5" outlineLevel="3">
      <c r="A21" s="20" t="s">
        <v>227</v>
      </c>
      <c r="B21" s="21" t="s">
        <v>25</v>
      </c>
      <c r="C21" s="21" t="s">
        <v>22</v>
      </c>
      <c r="D21" s="22">
        <v>13463</v>
      </c>
      <c r="E21" s="22">
        <v>10132.44562</v>
      </c>
      <c r="F21" s="22">
        <f t="shared" ref="F21:F71" si="8">D21</f>
        <v>13463</v>
      </c>
      <c r="G21" s="4">
        <v>13599</v>
      </c>
      <c r="H21" s="4">
        <v>13735</v>
      </c>
      <c r="I21" s="4">
        <v>13872</v>
      </c>
      <c r="J21" s="25"/>
    </row>
    <row r="22" spans="1:10" ht="236.25" outlineLevel="3">
      <c r="A22" s="20" t="s">
        <v>228</v>
      </c>
      <c r="B22" s="21" t="s">
        <v>26</v>
      </c>
      <c r="C22" s="21" t="s">
        <v>22</v>
      </c>
      <c r="D22" s="22">
        <v>18972</v>
      </c>
      <c r="E22" s="22">
        <v>13341.23666</v>
      </c>
      <c r="F22" s="22">
        <f t="shared" si="8"/>
        <v>18972</v>
      </c>
      <c r="G22" s="4">
        <v>9892</v>
      </c>
      <c r="H22" s="4">
        <v>9991</v>
      </c>
      <c r="I22" s="4">
        <v>10091</v>
      </c>
      <c r="J22" s="25"/>
    </row>
    <row r="23" spans="1:10" ht="94.5" outlineLevel="3">
      <c r="A23" s="20" t="s">
        <v>229</v>
      </c>
      <c r="B23" s="21" t="s">
        <v>27</v>
      </c>
      <c r="C23" s="21" t="s">
        <v>22</v>
      </c>
      <c r="D23" s="22">
        <v>27706</v>
      </c>
      <c r="E23" s="22">
        <v>26540.34951</v>
      </c>
      <c r="F23" s="22">
        <f t="shared" si="8"/>
        <v>27706</v>
      </c>
      <c r="G23" s="4">
        <v>26211</v>
      </c>
      <c r="H23" s="4">
        <v>26840</v>
      </c>
      <c r="I23" s="4">
        <v>27001</v>
      </c>
      <c r="J23" s="25"/>
    </row>
    <row r="24" spans="1:10" ht="94.5" outlineLevel="3">
      <c r="A24" s="20" t="s">
        <v>230</v>
      </c>
      <c r="B24" s="21" t="s">
        <v>28</v>
      </c>
      <c r="C24" s="21" t="s">
        <v>22</v>
      </c>
      <c r="D24" s="22">
        <v>7809</v>
      </c>
      <c r="E24" s="22">
        <v>6234.4758700000002</v>
      </c>
      <c r="F24" s="22">
        <f t="shared" si="8"/>
        <v>7809</v>
      </c>
      <c r="G24" s="4">
        <v>7786</v>
      </c>
      <c r="H24" s="4">
        <v>7973</v>
      </c>
      <c r="I24" s="4">
        <v>8021</v>
      </c>
      <c r="J24" s="25"/>
    </row>
    <row r="25" spans="1:10" ht="63" outlineLevel="1">
      <c r="A25" s="17" t="s">
        <v>184</v>
      </c>
      <c r="B25" s="18" t="s">
        <v>29</v>
      </c>
      <c r="C25" s="18" t="s">
        <v>17</v>
      </c>
      <c r="D25" s="19">
        <f>D26</f>
        <v>2000</v>
      </c>
      <c r="E25" s="19">
        <f t="shared" ref="E25:F25" si="9">E26</f>
        <v>1682.7002100000002</v>
      </c>
      <c r="F25" s="19">
        <f t="shared" si="9"/>
        <v>2000</v>
      </c>
      <c r="G25" s="3">
        <f>G26</f>
        <v>1998</v>
      </c>
      <c r="H25" s="3">
        <f t="shared" ref="H25:I25" si="10">H26</f>
        <v>2084</v>
      </c>
      <c r="I25" s="3">
        <f t="shared" si="10"/>
        <v>2138</v>
      </c>
      <c r="J25" s="25"/>
    </row>
    <row r="26" spans="1:10" ht="47.25" outlineLevel="2">
      <c r="A26" s="17" t="s">
        <v>231</v>
      </c>
      <c r="B26" s="18" t="s">
        <v>30</v>
      </c>
      <c r="C26" s="18" t="s">
        <v>17</v>
      </c>
      <c r="D26" s="19">
        <f>SUM(D27:D30)</f>
        <v>2000</v>
      </c>
      <c r="E26" s="19">
        <f t="shared" ref="E26:F26" si="11">SUM(E27:E30)</f>
        <v>1682.7002100000002</v>
      </c>
      <c r="F26" s="19">
        <f t="shared" si="11"/>
        <v>2000</v>
      </c>
      <c r="G26" s="3">
        <f>SUM(G27:G30)</f>
        <v>1998</v>
      </c>
      <c r="H26" s="3">
        <f t="shared" ref="H26:I26" si="12">SUM(H27:H30)</f>
        <v>2084</v>
      </c>
      <c r="I26" s="3">
        <f t="shared" si="12"/>
        <v>2138</v>
      </c>
      <c r="J26" s="25"/>
    </row>
    <row r="27" spans="1:10" ht="204.75" outlineLevel="3">
      <c r="A27" s="20" t="s">
        <v>232</v>
      </c>
      <c r="B27" s="21" t="s">
        <v>31</v>
      </c>
      <c r="C27" s="21" t="s">
        <v>22</v>
      </c>
      <c r="D27" s="22">
        <v>1040</v>
      </c>
      <c r="E27" s="22">
        <v>865.12207000000001</v>
      </c>
      <c r="F27" s="22">
        <f t="shared" si="8"/>
        <v>1040</v>
      </c>
      <c r="G27" s="4">
        <v>1042</v>
      </c>
      <c r="H27" s="4">
        <v>1084</v>
      </c>
      <c r="I27" s="4">
        <v>1114</v>
      </c>
      <c r="J27" s="25"/>
    </row>
    <row r="28" spans="1:10" ht="236.25" outlineLevel="3">
      <c r="A28" s="20" t="s">
        <v>233</v>
      </c>
      <c r="B28" s="21" t="s">
        <v>32</v>
      </c>
      <c r="C28" s="21" t="s">
        <v>22</v>
      </c>
      <c r="D28" s="22">
        <v>5</v>
      </c>
      <c r="E28" s="22">
        <v>4.5803000000000003</v>
      </c>
      <c r="F28" s="22">
        <f t="shared" si="8"/>
        <v>5</v>
      </c>
      <c r="G28" s="4">
        <v>5</v>
      </c>
      <c r="H28" s="4">
        <v>6</v>
      </c>
      <c r="I28" s="4">
        <v>6</v>
      </c>
      <c r="J28" s="25"/>
    </row>
    <row r="29" spans="1:10" ht="204.75" outlineLevel="3">
      <c r="A29" s="20" t="s">
        <v>234</v>
      </c>
      <c r="B29" s="21" t="s">
        <v>33</v>
      </c>
      <c r="C29" s="21" t="s">
        <v>22</v>
      </c>
      <c r="D29" s="22">
        <v>1080</v>
      </c>
      <c r="E29" s="22">
        <v>909.98932000000002</v>
      </c>
      <c r="F29" s="22">
        <f t="shared" si="8"/>
        <v>1080</v>
      </c>
      <c r="G29" s="4">
        <v>1080</v>
      </c>
      <c r="H29" s="4">
        <v>1129</v>
      </c>
      <c r="I29" s="4">
        <v>1160</v>
      </c>
      <c r="J29" s="25"/>
    </row>
    <row r="30" spans="1:10" ht="204.75" outlineLevel="3">
      <c r="A30" s="20" t="s">
        <v>235</v>
      </c>
      <c r="B30" s="21" t="s">
        <v>34</v>
      </c>
      <c r="C30" s="21" t="s">
        <v>22</v>
      </c>
      <c r="D30" s="22">
        <v>-125</v>
      </c>
      <c r="E30" s="22">
        <v>-96.991479999999996</v>
      </c>
      <c r="F30" s="22">
        <f t="shared" si="8"/>
        <v>-125</v>
      </c>
      <c r="G30" s="4">
        <v>-129</v>
      </c>
      <c r="H30" s="4">
        <v>-135</v>
      </c>
      <c r="I30" s="4">
        <v>-142</v>
      </c>
      <c r="J30" s="25"/>
    </row>
    <row r="31" spans="1:10" ht="31.5" outlineLevel="1">
      <c r="A31" s="17" t="s">
        <v>185</v>
      </c>
      <c r="B31" s="18" t="s">
        <v>35</v>
      </c>
      <c r="C31" s="18" t="s">
        <v>17</v>
      </c>
      <c r="D31" s="19">
        <f>D32+D37+D39+D41</f>
        <v>241300</v>
      </c>
      <c r="E31" s="19">
        <f t="shared" ref="E31:F31" si="13">E32+E37+E39+E41</f>
        <v>233896.07946000004</v>
      </c>
      <c r="F31" s="19">
        <f t="shared" si="13"/>
        <v>241300.011</v>
      </c>
      <c r="G31" s="5">
        <f>G32+G37+G39+G41</f>
        <v>253832</v>
      </c>
      <c r="H31" s="5">
        <f t="shared" ref="H31:I31" si="14">H32+H37+H39+H41</f>
        <v>315504</v>
      </c>
      <c r="I31" s="5">
        <f t="shared" si="14"/>
        <v>391808</v>
      </c>
      <c r="J31" s="25"/>
    </row>
    <row r="32" spans="1:10" ht="47.25" outlineLevel="2">
      <c r="A32" s="17" t="s">
        <v>186</v>
      </c>
      <c r="B32" s="18" t="s">
        <v>36</v>
      </c>
      <c r="C32" s="18" t="s">
        <v>17</v>
      </c>
      <c r="D32" s="19">
        <f>SUM(D33:D36)</f>
        <v>235926</v>
      </c>
      <c r="E32" s="19">
        <f t="shared" ref="E32:F32" si="15">SUM(E33:E36)</f>
        <v>228438.39121</v>
      </c>
      <c r="F32" s="19">
        <f t="shared" si="15"/>
        <v>235846.94</v>
      </c>
      <c r="G32" s="5">
        <f>SUM(G33:G36)</f>
        <v>240873</v>
      </c>
      <c r="H32" s="5">
        <f t="shared" ref="H32:I32" si="16">SUM(H33:H36)</f>
        <v>301856</v>
      </c>
      <c r="I32" s="5">
        <f t="shared" si="16"/>
        <v>377943</v>
      </c>
      <c r="J32" s="25"/>
    </row>
    <row r="33" spans="1:10" ht="63" outlineLevel="3">
      <c r="A33" s="20" t="s">
        <v>236</v>
      </c>
      <c r="B33" s="21" t="s">
        <v>37</v>
      </c>
      <c r="C33" s="21" t="s">
        <v>22</v>
      </c>
      <c r="D33" s="22">
        <v>189261</v>
      </c>
      <c r="E33" s="22">
        <v>183068.08999000001</v>
      </c>
      <c r="F33" s="22">
        <f t="shared" si="8"/>
        <v>189261</v>
      </c>
      <c r="G33" s="4">
        <v>193220</v>
      </c>
      <c r="H33" s="4">
        <v>245440</v>
      </c>
      <c r="I33" s="4">
        <v>305131</v>
      </c>
      <c r="J33" s="25"/>
    </row>
    <row r="34" spans="1:10" ht="78.75" outlineLevel="3">
      <c r="A34" s="20" t="s">
        <v>237</v>
      </c>
      <c r="B34" s="21" t="s">
        <v>38</v>
      </c>
      <c r="C34" s="21" t="s">
        <v>22</v>
      </c>
      <c r="D34" s="22">
        <v>0</v>
      </c>
      <c r="E34" s="22">
        <v>-0.12479999999999999</v>
      </c>
      <c r="F34" s="22">
        <f t="shared" si="8"/>
        <v>0</v>
      </c>
      <c r="G34" s="22">
        <v>0</v>
      </c>
      <c r="H34" s="22">
        <v>0</v>
      </c>
      <c r="I34" s="22">
        <v>0</v>
      </c>
      <c r="J34" s="25"/>
    </row>
    <row r="35" spans="1:10" ht="110.25" outlineLevel="3">
      <c r="A35" s="20" t="s">
        <v>238</v>
      </c>
      <c r="B35" s="21" t="s">
        <v>39</v>
      </c>
      <c r="C35" s="21" t="s">
        <v>22</v>
      </c>
      <c r="D35" s="22">
        <v>46665</v>
      </c>
      <c r="E35" s="22">
        <v>45370.541210000003</v>
      </c>
      <c r="F35" s="22">
        <f>D35-79.06</f>
        <v>46585.94</v>
      </c>
      <c r="G35" s="4">
        <v>47653</v>
      </c>
      <c r="H35" s="4">
        <v>56416</v>
      </c>
      <c r="I35" s="4">
        <v>72812</v>
      </c>
      <c r="J35" s="25"/>
    </row>
    <row r="36" spans="1:10" ht="63" outlineLevel="3">
      <c r="A36" s="20" t="s">
        <v>239</v>
      </c>
      <c r="B36" s="21" t="s">
        <v>40</v>
      </c>
      <c r="C36" s="21" t="s">
        <v>22</v>
      </c>
      <c r="D36" s="22">
        <v>0</v>
      </c>
      <c r="E36" s="22">
        <v>-0.11519</v>
      </c>
      <c r="F36" s="22">
        <f t="shared" si="8"/>
        <v>0</v>
      </c>
      <c r="G36" s="22">
        <v>0</v>
      </c>
      <c r="H36" s="22">
        <v>0</v>
      </c>
      <c r="I36" s="22">
        <v>0</v>
      </c>
      <c r="J36" s="25"/>
    </row>
    <row r="37" spans="1:10" ht="47.25" outlineLevel="2">
      <c r="A37" s="17" t="s">
        <v>240</v>
      </c>
      <c r="B37" s="18" t="s">
        <v>41</v>
      </c>
      <c r="C37" s="18" t="s">
        <v>17</v>
      </c>
      <c r="D37" s="19">
        <f>D38</f>
        <v>-681</v>
      </c>
      <c r="E37" s="19">
        <f>E38</f>
        <v>-676.32926999999995</v>
      </c>
      <c r="F37" s="19">
        <f>F38</f>
        <v>-680.98900000000003</v>
      </c>
      <c r="G37" s="19">
        <f>G38</f>
        <v>0</v>
      </c>
      <c r="H37" s="19">
        <f t="shared" ref="H37:I37" si="17">H38</f>
        <v>0</v>
      </c>
      <c r="I37" s="19">
        <f t="shared" si="17"/>
        <v>0</v>
      </c>
      <c r="J37" s="25"/>
    </row>
    <row r="38" spans="1:10" ht="31.5" outlineLevel="3">
      <c r="A38" s="20" t="s">
        <v>241</v>
      </c>
      <c r="B38" s="21" t="s">
        <v>41</v>
      </c>
      <c r="C38" s="21" t="s">
        <v>22</v>
      </c>
      <c r="D38" s="22">
        <v>-681</v>
      </c>
      <c r="E38" s="22">
        <v>-676.32926999999995</v>
      </c>
      <c r="F38" s="22">
        <f>D38+0.011</f>
        <v>-680.98900000000003</v>
      </c>
      <c r="G38" s="22">
        <v>0</v>
      </c>
      <c r="H38" s="22">
        <v>0</v>
      </c>
      <c r="I38" s="22">
        <v>0</v>
      </c>
      <c r="J38" s="25"/>
    </row>
    <row r="39" spans="1:10" ht="31.5" outlineLevel="2">
      <c r="A39" s="17" t="s">
        <v>242</v>
      </c>
      <c r="B39" s="18" t="s">
        <v>42</v>
      </c>
      <c r="C39" s="18" t="s">
        <v>17</v>
      </c>
      <c r="D39" s="19">
        <f>D40</f>
        <v>420</v>
      </c>
      <c r="E39" s="19">
        <f t="shared" ref="E39:F39" si="18">E40</f>
        <v>419.95800000000003</v>
      </c>
      <c r="F39" s="19">
        <f t="shared" si="18"/>
        <v>420</v>
      </c>
      <c r="G39" s="5">
        <f>G40</f>
        <v>339</v>
      </c>
      <c r="H39" s="5">
        <f t="shared" ref="H39:I39" si="19">H40</f>
        <v>345</v>
      </c>
      <c r="I39" s="5">
        <f t="shared" si="19"/>
        <v>351</v>
      </c>
      <c r="J39" s="25"/>
    </row>
    <row r="40" spans="1:10" ht="31.5" outlineLevel="3">
      <c r="A40" s="20" t="s">
        <v>243</v>
      </c>
      <c r="B40" s="21" t="s">
        <v>42</v>
      </c>
      <c r="C40" s="21" t="s">
        <v>22</v>
      </c>
      <c r="D40" s="22">
        <v>420</v>
      </c>
      <c r="E40" s="22">
        <v>419.95800000000003</v>
      </c>
      <c r="F40" s="22">
        <f t="shared" si="8"/>
        <v>420</v>
      </c>
      <c r="G40" s="4">
        <v>339</v>
      </c>
      <c r="H40" s="4">
        <v>345</v>
      </c>
      <c r="I40" s="4">
        <v>351</v>
      </c>
      <c r="J40" s="25"/>
    </row>
    <row r="41" spans="1:10" ht="47.25" outlineLevel="2">
      <c r="A41" s="17" t="s">
        <v>244</v>
      </c>
      <c r="B41" s="18" t="s">
        <v>43</v>
      </c>
      <c r="C41" s="18" t="s">
        <v>17</v>
      </c>
      <c r="D41" s="19">
        <f>D42</f>
        <v>5635</v>
      </c>
      <c r="E41" s="19">
        <f t="shared" ref="E41:F41" si="20">E42</f>
        <v>5714.0595199999998</v>
      </c>
      <c r="F41" s="19">
        <f t="shared" si="20"/>
        <v>5714.06</v>
      </c>
      <c r="G41" s="5">
        <f>G42</f>
        <v>12620</v>
      </c>
      <c r="H41" s="5">
        <f>H42</f>
        <v>13303</v>
      </c>
      <c r="I41" s="5">
        <f>I42</f>
        <v>13514</v>
      </c>
      <c r="J41" s="25"/>
    </row>
    <row r="42" spans="1:10" ht="63" outlineLevel="3">
      <c r="A42" s="20" t="s">
        <v>245</v>
      </c>
      <c r="B42" s="21" t="s">
        <v>44</v>
      </c>
      <c r="C42" s="21" t="s">
        <v>22</v>
      </c>
      <c r="D42" s="22">
        <v>5635</v>
      </c>
      <c r="E42" s="22">
        <v>5714.0595199999998</v>
      </c>
      <c r="F42" s="22">
        <f>D42+79.06</f>
        <v>5714.06</v>
      </c>
      <c r="G42" s="4">
        <v>12620</v>
      </c>
      <c r="H42" s="4">
        <v>13303</v>
      </c>
      <c r="I42" s="4">
        <v>13514</v>
      </c>
      <c r="J42" s="25"/>
    </row>
    <row r="43" spans="1:10" outlineLevel="1">
      <c r="A43" s="17" t="s">
        <v>187</v>
      </c>
      <c r="B43" s="18" t="s">
        <v>45</v>
      </c>
      <c r="C43" s="18" t="s">
        <v>17</v>
      </c>
      <c r="D43" s="19">
        <f>D44+D46</f>
        <v>37519</v>
      </c>
      <c r="E43" s="19">
        <f t="shared" ref="E43:F43" si="21">E44+E46</f>
        <v>23181.14659</v>
      </c>
      <c r="F43" s="19">
        <f t="shared" si="21"/>
        <v>37519</v>
      </c>
      <c r="G43" s="5">
        <f>G44+G46</f>
        <v>37147</v>
      </c>
      <c r="H43" s="5">
        <f>H44+H46</f>
        <v>37688</v>
      </c>
      <c r="I43" s="5">
        <f>I44+I46</f>
        <v>38253</v>
      </c>
      <c r="J43" s="25"/>
    </row>
    <row r="44" spans="1:10" ht="31.5" outlineLevel="2">
      <c r="A44" s="17" t="s">
        <v>188</v>
      </c>
      <c r="B44" s="18" t="s">
        <v>46</v>
      </c>
      <c r="C44" s="18" t="s">
        <v>17</v>
      </c>
      <c r="D44" s="19">
        <f>D45</f>
        <v>25537</v>
      </c>
      <c r="E44" s="19">
        <f t="shared" ref="E44:F44" si="22">E45</f>
        <v>13129.800429999999</v>
      </c>
      <c r="F44" s="19">
        <f t="shared" si="22"/>
        <v>25537</v>
      </c>
      <c r="G44" s="5">
        <f>G45</f>
        <v>25657</v>
      </c>
      <c r="H44" s="5">
        <f t="shared" ref="H44:I44" si="23">H45</f>
        <v>26042</v>
      </c>
      <c r="I44" s="5">
        <f t="shared" si="23"/>
        <v>26432</v>
      </c>
      <c r="J44" s="25"/>
    </row>
    <row r="45" spans="1:10" ht="78.75" outlineLevel="3">
      <c r="A45" s="20" t="s">
        <v>189</v>
      </c>
      <c r="B45" s="21" t="s">
        <v>47</v>
      </c>
      <c r="C45" s="21" t="s">
        <v>22</v>
      </c>
      <c r="D45" s="22">
        <v>25537</v>
      </c>
      <c r="E45" s="22">
        <v>13129.800429999999</v>
      </c>
      <c r="F45" s="22">
        <f t="shared" si="8"/>
        <v>25537</v>
      </c>
      <c r="G45" s="4">
        <v>25657</v>
      </c>
      <c r="H45" s="4">
        <v>26042</v>
      </c>
      <c r="I45" s="4">
        <v>26432</v>
      </c>
      <c r="J45" s="25"/>
    </row>
    <row r="46" spans="1:10" outlineLevel="2">
      <c r="A46" s="17" t="s">
        <v>190</v>
      </c>
      <c r="B46" s="18" t="s">
        <v>48</v>
      </c>
      <c r="C46" s="18" t="s">
        <v>17</v>
      </c>
      <c r="D46" s="19">
        <f>SUM(D47:D48)</f>
        <v>11982</v>
      </c>
      <c r="E46" s="19">
        <f t="shared" ref="E46:F46" si="24">SUM(E47:E48)</f>
        <v>10051.346160000001</v>
      </c>
      <c r="F46" s="19">
        <f t="shared" si="24"/>
        <v>11982</v>
      </c>
      <c r="G46" s="5">
        <f>SUM(G47:G48)</f>
        <v>11490</v>
      </c>
      <c r="H46" s="5">
        <f t="shared" ref="H46:I46" si="25">SUM(H47:H48)</f>
        <v>11646</v>
      </c>
      <c r="I46" s="5">
        <f t="shared" si="25"/>
        <v>11821</v>
      </c>
      <c r="J46" s="25"/>
    </row>
    <row r="47" spans="1:10" ht="63" outlineLevel="3">
      <c r="A47" s="20" t="s">
        <v>191</v>
      </c>
      <c r="B47" s="21" t="s">
        <v>49</v>
      </c>
      <c r="C47" s="21" t="s">
        <v>22</v>
      </c>
      <c r="D47" s="22">
        <v>9367</v>
      </c>
      <c r="E47" s="22">
        <v>9015.6750300000003</v>
      </c>
      <c r="F47" s="22">
        <f t="shared" si="8"/>
        <v>9367</v>
      </c>
      <c r="G47" s="4">
        <v>8859</v>
      </c>
      <c r="H47" s="4">
        <v>8992</v>
      </c>
      <c r="I47" s="4">
        <v>9127</v>
      </c>
      <c r="J47" s="25"/>
    </row>
    <row r="48" spans="1:10" ht="63" outlineLevel="3">
      <c r="A48" s="20" t="s">
        <v>246</v>
      </c>
      <c r="B48" s="21" t="s">
        <v>50</v>
      </c>
      <c r="C48" s="21" t="s">
        <v>22</v>
      </c>
      <c r="D48" s="22">
        <v>2615</v>
      </c>
      <c r="E48" s="22">
        <v>1035.6711299999999</v>
      </c>
      <c r="F48" s="22">
        <f t="shared" si="8"/>
        <v>2615</v>
      </c>
      <c r="G48" s="4">
        <v>2631</v>
      </c>
      <c r="H48" s="4">
        <v>2654</v>
      </c>
      <c r="I48" s="4">
        <v>2694</v>
      </c>
      <c r="J48" s="25"/>
    </row>
    <row r="49" spans="1:10" ht="31.5" outlineLevel="1">
      <c r="A49" s="17" t="s">
        <v>192</v>
      </c>
      <c r="B49" s="18" t="s">
        <v>51</v>
      </c>
      <c r="C49" s="18" t="s">
        <v>17</v>
      </c>
      <c r="D49" s="19">
        <f>D50+D52</f>
        <v>8031.2</v>
      </c>
      <c r="E49" s="19">
        <f t="shared" ref="E49:F49" si="26">E50+E52</f>
        <v>7023.7412199999999</v>
      </c>
      <c r="F49" s="19">
        <f t="shared" si="26"/>
        <v>8031.2</v>
      </c>
      <c r="G49" s="5">
        <f>G50+G52</f>
        <v>8048</v>
      </c>
      <c r="H49" s="5">
        <f t="shared" ref="H49:I49" si="27">H50+H52</f>
        <v>8177</v>
      </c>
      <c r="I49" s="5">
        <f t="shared" si="27"/>
        <v>8308</v>
      </c>
      <c r="J49" s="25"/>
    </row>
    <row r="50" spans="1:10" ht="63" outlineLevel="2">
      <c r="A50" s="17" t="s">
        <v>247</v>
      </c>
      <c r="B50" s="18" t="s">
        <v>52</v>
      </c>
      <c r="C50" s="18" t="s">
        <v>17</v>
      </c>
      <c r="D50" s="19">
        <f>D51</f>
        <v>7906</v>
      </c>
      <c r="E50" s="19">
        <f t="shared" ref="E50:F50" si="28">E51</f>
        <v>6898.5412200000001</v>
      </c>
      <c r="F50" s="19">
        <f t="shared" si="28"/>
        <v>7906</v>
      </c>
      <c r="G50" s="5">
        <f>G51</f>
        <v>8048</v>
      </c>
      <c r="H50" s="5">
        <f t="shared" ref="H50:I50" si="29">H51</f>
        <v>8177</v>
      </c>
      <c r="I50" s="5">
        <f t="shared" si="29"/>
        <v>8308</v>
      </c>
      <c r="J50" s="25"/>
    </row>
    <row r="51" spans="1:10" ht="78.75" outlineLevel="3">
      <c r="A51" s="20" t="s">
        <v>248</v>
      </c>
      <c r="B51" s="21" t="s">
        <v>53</v>
      </c>
      <c r="C51" s="21" t="s">
        <v>22</v>
      </c>
      <c r="D51" s="22">
        <v>7906</v>
      </c>
      <c r="E51" s="22">
        <v>6898.5412200000001</v>
      </c>
      <c r="F51" s="22">
        <f t="shared" si="8"/>
        <v>7906</v>
      </c>
      <c r="G51" s="4">
        <v>8048</v>
      </c>
      <c r="H51" s="4">
        <v>8177</v>
      </c>
      <c r="I51" s="4">
        <v>8308</v>
      </c>
      <c r="J51" s="25"/>
    </row>
    <row r="52" spans="1:10" ht="63" outlineLevel="2">
      <c r="A52" s="17" t="s">
        <v>249</v>
      </c>
      <c r="B52" s="18" t="s">
        <v>54</v>
      </c>
      <c r="C52" s="18" t="s">
        <v>17</v>
      </c>
      <c r="D52" s="19">
        <f>SUM(D53:D54)</f>
        <v>125.2</v>
      </c>
      <c r="E52" s="19">
        <f t="shared" ref="E52:F52" si="30">SUM(E53:E54)</f>
        <v>125.2</v>
      </c>
      <c r="F52" s="19">
        <f t="shared" si="30"/>
        <v>125.2</v>
      </c>
      <c r="G52" s="19">
        <v>0</v>
      </c>
      <c r="H52" s="19">
        <v>0</v>
      </c>
      <c r="I52" s="19">
        <v>0</v>
      </c>
      <c r="J52" s="25"/>
    </row>
    <row r="53" spans="1:10" ht="63" outlineLevel="3">
      <c r="A53" s="20" t="s">
        <v>250</v>
      </c>
      <c r="B53" s="21" t="s">
        <v>55</v>
      </c>
      <c r="C53" s="21" t="s">
        <v>56</v>
      </c>
      <c r="D53" s="22">
        <v>50</v>
      </c>
      <c r="E53" s="22">
        <v>50</v>
      </c>
      <c r="F53" s="22">
        <f t="shared" si="8"/>
        <v>50</v>
      </c>
      <c r="G53" s="22">
        <v>0</v>
      </c>
      <c r="H53" s="22">
        <v>0</v>
      </c>
      <c r="I53" s="22">
        <v>0</v>
      </c>
      <c r="J53" s="25"/>
    </row>
    <row r="54" spans="1:10" ht="173.25" outlineLevel="3">
      <c r="A54" s="20" t="s">
        <v>251</v>
      </c>
      <c r="B54" s="21" t="s">
        <v>57</v>
      </c>
      <c r="C54" s="21" t="s">
        <v>58</v>
      </c>
      <c r="D54" s="22">
        <v>75.2</v>
      </c>
      <c r="E54" s="22">
        <v>75.2</v>
      </c>
      <c r="F54" s="22">
        <f t="shared" si="8"/>
        <v>75.2</v>
      </c>
      <c r="G54" s="22">
        <v>0</v>
      </c>
      <c r="H54" s="22">
        <v>0</v>
      </c>
      <c r="I54" s="22">
        <v>0</v>
      </c>
      <c r="J54" s="25"/>
    </row>
    <row r="55" spans="1:10" ht="78.75" outlineLevel="1">
      <c r="A55" s="17" t="s">
        <v>193</v>
      </c>
      <c r="B55" s="18" t="s">
        <v>59</v>
      </c>
      <c r="C55" s="18" t="s">
        <v>17</v>
      </c>
      <c r="D55" s="19">
        <f>D56+D58</f>
        <v>0</v>
      </c>
      <c r="E55" s="19">
        <f t="shared" ref="E55:F55" si="31">E56+E58</f>
        <v>-1.3319999999999999E-2</v>
      </c>
      <c r="F55" s="19">
        <f t="shared" si="31"/>
        <v>-1.0999999999999899E-2</v>
      </c>
      <c r="G55" s="19">
        <v>0</v>
      </c>
      <c r="H55" s="19">
        <v>0</v>
      </c>
      <c r="I55" s="19">
        <v>0</v>
      </c>
      <c r="J55" s="25"/>
    </row>
    <row r="56" spans="1:10" outlineLevel="2">
      <c r="A56" s="17" t="s">
        <v>194</v>
      </c>
      <c r="B56" s="18" t="s">
        <v>60</v>
      </c>
      <c r="C56" s="18" t="s">
        <v>17</v>
      </c>
      <c r="D56" s="19">
        <f>D57</f>
        <v>0</v>
      </c>
      <c r="E56" s="19">
        <f t="shared" ref="E56:F56" si="32">E57</f>
        <v>1.4093800000000001</v>
      </c>
      <c r="F56" s="19">
        <f t="shared" si="32"/>
        <v>1.409</v>
      </c>
      <c r="G56" s="19">
        <v>0</v>
      </c>
      <c r="H56" s="19">
        <v>0</v>
      </c>
      <c r="I56" s="19">
        <v>0</v>
      </c>
      <c r="J56" s="25"/>
    </row>
    <row r="57" spans="1:10" ht="63" outlineLevel="3">
      <c r="A57" s="20" t="s">
        <v>252</v>
      </c>
      <c r="B57" s="21" t="s">
        <v>61</v>
      </c>
      <c r="C57" s="21" t="s">
        <v>22</v>
      </c>
      <c r="D57" s="22">
        <v>0</v>
      </c>
      <c r="E57" s="26">
        <v>1.4093800000000001</v>
      </c>
      <c r="F57" s="26">
        <v>1.409</v>
      </c>
      <c r="G57" s="22">
        <v>0</v>
      </c>
      <c r="H57" s="22">
        <v>0</v>
      </c>
      <c r="I57" s="22">
        <v>0</v>
      </c>
      <c r="J57" s="25"/>
    </row>
    <row r="58" spans="1:10" ht="47.25" outlineLevel="2">
      <c r="A58" s="17" t="s">
        <v>195</v>
      </c>
      <c r="B58" s="18" t="s">
        <v>62</v>
      </c>
      <c r="C58" s="18" t="s">
        <v>17</v>
      </c>
      <c r="D58" s="19">
        <f>D59</f>
        <v>0</v>
      </c>
      <c r="E58" s="27">
        <f t="shared" ref="E58:F58" si="33">E59</f>
        <v>-1.4227000000000001</v>
      </c>
      <c r="F58" s="27">
        <f t="shared" si="33"/>
        <v>-1.42</v>
      </c>
      <c r="G58" s="19">
        <v>0</v>
      </c>
      <c r="H58" s="19">
        <v>0</v>
      </c>
      <c r="I58" s="19">
        <v>0</v>
      </c>
      <c r="J58" s="25"/>
    </row>
    <row r="59" spans="1:10" ht="110.25" outlineLevel="3">
      <c r="A59" s="20" t="s">
        <v>253</v>
      </c>
      <c r="B59" s="21" t="s">
        <v>63</v>
      </c>
      <c r="C59" s="21" t="s">
        <v>22</v>
      </c>
      <c r="D59" s="22">
        <v>0</v>
      </c>
      <c r="E59" s="26">
        <v>-1.4227000000000001</v>
      </c>
      <c r="F59" s="26">
        <v>-1.42</v>
      </c>
      <c r="G59" s="22">
        <v>0</v>
      </c>
      <c r="H59" s="22">
        <v>0</v>
      </c>
      <c r="I59" s="22">
        <v>0</v>
      </c>
      <c r="J59" s="25"/>
    </row>
    <row r="60" spans="1:10" ht="94.5" outlineLevel="1">
      <c r="A60" s="17" t="s">
        <v>196</v>
      </c>
      <c r="B60" s="18" t="s">
        <v>64</v>
      </c>
      <c r="C60" s="18" t="s">
        <v>17</v>
      </c>
      <c r="D60" s="19">
        <f>D61+D66+D68</f>
        <v>188998.9</v>
      </c>
      <c r="E60" s="19">
        <f t="shared" ref="E60:F60" si="34">E61+E66+E68</f>
        <v>157016.82483</v>
      </c>
      <c r="F60" s="19">
        <f t="shared" si="34"/>
        <v>187962.84</v>
      </c>
      <c r="G60" s="5">
        <f t="shared" ref="G60:I60" si="35">G61+G66+G68</f>
        <v>188269.2</v>
      </c>
      <c r="H60" s="5">
        <f t="shared" si="35"/>
        <v>188269.2</v>
      </c>
      <c r="I60" s="5">
        <f t="shared" si="35"/>
        <v>188269.2</v>
      </c>
      <c r="J60" s="25"/>
    </row>
    <row r="61" spans="1:10" ht="189" outlineLevel="2">
      <c r="A61" s="17" t="s">
        <v>197</v>
      </c>
      <c r="B61" s="18" t="s">
        <v>65</v>
      </c>
      <c r="C61" s="18" t="s">
        <v>17</v>
      </c>
      <c r="D61" s="19">
        <f>SUM(D62:D65)</f>
        <v>182326.39999999999</v>
      </c>
      <c r="E61" s="19">
        <f t="shared" ref="E61:F61" si="36">SUM(E62:E65)</f>
        <v>151419.15654</v>
      </c>
      <c r="F61" s="19">
        <f t="shared" si="36"/>
        <v>181290.34</v>
      </c>
      <c r="G61" s="5">
        <f>SUM(G62:G65)</f>
        <v>182277.7</v>
      </c>
      <c r="H61" s="5">
        <f t="shared" ref="H61:I61" si="37">SUM(H62:H65)</f>
        <v>182277.7</v>
      </c>
      <c r="I61" s="5">
        <f t="shared" si="37"/>
        <v>182277.7</v>
      </c>
      <c r="J61" s="25"/>
    </row>
    <row r="62" spans="1:10" ht="126" outlineLevel="3">
      <c r="A62" s="20" t="s">
        <v>254</v>
      </c>
      <c r="B62" s="21" t="s">
        <v>66</v>
      </c>
      <c r="C62" s="21" t="s">
        <v>58</v>
      </c>
      <c r="D62" s="22">
        <v>237.9</v>
      </c>
      <c r="E62" s="22">
        <v>206.36887999999999</v>
      </c>
      <c r="F62" s="22">
        <f t="shared" si="8"/>
        <v>237.9</v>
      </c>
      <c r="G62" s="4">
        <v>189.2</v>
      </c>
      <c r="H62" s="4">
        <v>189.2</v>
      </c>
      <c r="I62" s="4">
        <v>189.2</v>
      </c>
      <c r="J62" s="25"/>
    </row>
    <row r="63" spans="1:10" ht="126" outlineLevel="3">
      <c r="A63" s="20" t="s">
        <v>255</v>
      </c>
      <c r="B63" s="21" t="s">
        <v>66</v>
      </c>
      <c r="C63" s="21" t="s">
        <v>67</v>
      </c>
      <c r="D63" s="22">
        <v>63</v>
      </c>
      <c r="E63" s="22">
        <v>27.392119999999998</v>
      </c>
      <c r="F63" s="22">
        <f t="shared" si="8"/>
        <v>63</v>
      </c>
      <c r="G63" s="4">
        <v>63</v>
      </c>
      <c r="H63" s="4">
        <v>63</v>
      </c>
      <c r="I63" s="4">
        <v>63</v>
      </c>
      <c r="J63" s="25"/>
    </row>
    <row r="64" spans="1:10" ht="157.5" outlineLevel="3">
      <c r="A64" s="20" t="s">
        <v>256</v>
      </c>
      <c r="B64" s="21" t="s">
        <v>68</v>
      </c>
      <c r="C64" s="21" t="s">
        <v>69</v>
      </c>
      <c r="D64" s="22">
        <v>129065.5</v>
      </c>
      <c r="E64" s="22">
        <v>110546.80237999999</v>
      </c>
      <c r="F64" s="22">
        <f t="shared" si="8"/>
        <v>129065.5</v>
      </c>
      <c r="G64" s="4">
        <v>129065.5</v>
      </c>
      <c r="H64" s="4">
        <v>129065.5</v>
      </c>
      <c r="I64" s="4">
        <v>129065.5</v>
      </c>
      <c r="J64" s="25"/>
    </row>
    <row r="65" spans="1:10" ht="110.25" outlineLevel="3">
      <c r="A65" s="20" t="s">
        <v>257</v>
      </c>
      <c r="B65" s="21" t="s">
        <v>70</v>
      </c>
      <c r="C65" s="21" t="s">
        <v>69</v>
      </c>
      <c r="D65" s="22">
        <v>52960</v>
      </c>
      <c r="E65" s="22">
        <v>40638.593159999997</v>
      </c>
      <c r="F65" s="22">
        <f>D65-1000-36.06</f>
        <v>51923.94</v>
      </c>
      <c r="G65" s="4">
        <v>52960</v>
      </c>
      <c r="H65" s="4">
        <v>52960</v>
      </c>
      <c r="I65" s="4">
        <v>52960</v>
      </c>
      <c r="J65" s="25"/>
    </row>
    <row r="66" spans="1:10" ht="47.25" outlineLevel="2">
      <c r="A66" s="17" t="s">
        <v>198</v>
      </c>
      <c r="B66" s="18" t="s">
        <v>71</v>
      </c>
      <c r="C66" s="18" t="s">
        <v>17</v>
      </c>
      <c r="D66" s="19">
        <f>D67</f>
        <v>681</v>
      </c>
      <c r="E66" s="19">
        <f t="shared" ref="E66:F66" si="38">E67</f>
        <v>681</v>
      </c>
      <c r="F66" s="19">
        <f t="shared" si="38"/>
        <v>681</v>
      </c>
      <c r="G66" s="19">
        <f>G67</f>
        <v>0</v>
      </c>
      <c r="H66" s="19">
        <f t="shared" ref="H66:I66" si="39">H67</f>
        <v>0</v>
      </c>
      <c r="I66" s="19">
        <f t="shared" si="39"/>
        <v>0</v>
      </c>
      <c r="J66" s="25"/>
    </row>
    <row r="67" spans="1:10" ht="110.25" outlineLevel="3">
      <c r="A67" s="20" t="s">
        <v>258</v>
      </c>
      <c r="B67" s="21" t="s">
        <v>72</v>
      </c>
      <c r="C67" s="21" t="s">
        <v>69</v>
      </c>
      <c r="D67" s="22">
        <v>681</v>
      </c>
      <c r="E67" s="22">
        <v>681</v>
      </c>
      <c r="F67" s="22">
        <f t="shared" si="8"/>
        <v>681</v>
      </c>
      <c r="G67" s="22">
        <v>0</v>
      </c>
      <c r="H67" s="22">
        <v>0</v>
      </c>
      <c r="I67" s="22">
        <v>0</v>
      </c>
      <c r="J67" s="25"/>
    </row>
    <row r="68" spans="1:10" ht="157.5" outlineLevel="2">
      <c r="A68" s="17" t="s">
        <v>199</v>
      </c>
      <c r="B68" s="18" t="s">
        <v>73</v>
      </c>
      <c r="C68" s="18" t="s">
        <v>17</v>
      </c>
      <c r="D68" s="19">
        <f>SUM(D69:D71)</f>
        <v>5991.5</v>
      </c>
      <c r="E68" s="19">
        <f t="shared" ref="E68:F68" si="40">SUM(E69:E71)</f>
        <v>4916.6682899999996</v>
      </c>
      <c r="F68" s="19">
        <f t="shared" si="40"/>
        <v>5991.5</v>
      </c>
      <c r="G68" s="5">
        <f>SUM(G69:G71)</f>
        <v>5991.5</v>
      </c>
      <c r="H68" s="5">
        <f t="shared" ref="H68:I68" si="41">SUM(H69:H71)</f>
        <v>5991.5</v>
      </c>
      <c r="I68" s="5">
        <f t="shared" si="41"/>
        <v>5991.5</v>
      </c>
      <c r="J68" s="25"/>
    </row>
    <row r="69" spans="1:10" ht="141.75" outlineLevel="3">
      <c r="A69" s="20" t="s">
        <v>259</v>
      </c>
      <c r="B69" s="21" t="s">
        <v>74</v>
      </c>
      <c r="C69" s="21" t="s">
        <v>58</v>
      </c>
      <c r="D69" s="22">
        <v>2000</v>
      </c>
      <c r="E69" s="22">
        <v>1947.63804</v>
      </c>
      <c r="F69" s="22">
        <f t="shared" si="8"/>
        <v>2000</v>
      </c>
      <c r="G69" s="4">
        <v>2000</v>
      </c>
      <c r="H69" s="4">
        <v>2000</v>
      </c>
      <c r="I69" s="4">
        <v>2000</v>
      </c>
      <c r="J69" s="25"/>
    </row>
    <row r="70" spans="1:10" ht="189" outlineLevel="3">
      <c r="A70" s="20" t="s">
        <v>260</v>
      </c>
      <c r="B70" s="21" t="s">
        <v>75</v>
      </c>
      <c r="C70" s="21" t="s">
        <v>58</v>
      </c>
      <c r="D70" s="22">
        <v>3990</v>
      </c>
      <c r="E70" s="22">
        <v>2968.2674200000001</v>
      </c>
      <c r="F70" s="22">
        <f t="shared" si="8"/>
        <v>3990</v>
      </c>
      <c r="G70" s="4">
        <v>3990</v>
      </c>
      <c r="H70" s="4">
        <v>3990</v>
      </c>
      <c r="I70" s="4">
        <v>3990</v>
      </c>
      <c r="J70" s="25"/>
    </row>
    <row r="71" spans="1:10" ht="141.75" outlineLevel="3">
      <c r="A71" s="20" t="s">
        <v>261</v>
      </c>
      <c r="B71" s="21" t="s">
        <v>74</v>
      </c>
      <c r="C71" s="21" t="s">
        <v>67</v>
      </c>
      <c r="D71" s="22">
        <v>1.5</v>
      </c>
      <c r="E71" s="22">
        <v>0.76283000000000001</v>
      </c>
      <c r="F71" s="22">
        <f t="shared" si="8"/>
        <v>1.5</v>
      </c>
      <c r="G71" s="4">
        <v>1.5</v>
      </c>
      <c r="H71" s="4">
        <v>1.5</v>
      </c>
      <c r="I71" s="4">
        <v>1.5</v>
      </c>
      <c r="J71" s="25"/>
    </row>
    <row r="72" spans="1:10" ht="31.5" outlineLevel="1">
      <c r="A72" s="17" t="s">
        <v>200</v>
      </c>
      <c r="B72" s="18" t="s">
        <v>76</v>
      </c>
      <c r="C72" s="18" t="s">
        <v>17</v>
      </c>
      <c r="D72" s="19">
        <f>D73</f>
        <v>3896.7</v>
      </c>
      <c r="E72" s="19">
        <f t="shared" ref="E72:F72" si="42">E73</f>
        <v>3354.30042</v>
      </c>
      <c r="F72" s="19">
        <f t="shared" si="42"/>
        <v>3896.7</v>
      </c>
      <c r="G72" s="5">
        <f>G73</f>
        <v>4135.6000000000004</v>
      </c>
      <c r="H72" s="5">
        <f t="shared" ref="H72:I72" si="43">H73</f>
        <v>4020.7999999999997</v>
      </c>
      <c r="I72" s="5">
        <f t="shared" si="43"/>
        <v>4078.2</v>
      </c>
      <c r="J72" s="25"/>
    </row>
    <row r="73" spans="1:10" ht="31.5" outlineLevel="2">
      <c r="A73" s="17" t="s">
        <v>262</v>
      </c>
      <c r="B73" s="18" t="s">
        <v>77</v>
      </c>
      <c r="C73" s="18" t="s">
        <v>17</v>
      </c>
      <c r="D73" s="19">
        <f>SUM(D74:D78)</f>
        <v>3896.7</v>
      </c>
      <c r="E73" s="19">
        <f t="shared" ref="E73:F73" si="44">SUM(E74:E78)</f>
        <v>3354.30042</v>
      </c>
      <c r="F73" s="19">
        <f t="shared" si="44"/>
        <v>3896.7</v>
      </c>
      <c r="G73" s="5">
        <f>SUM(G74:G78)</f>
        <v>4135.6000000000004</v>
      </c>
      <c r="H73" s="5">
        <f t="shared" ref="H73:I73" si="45">SUM(H74:H78)</f>
        <v>4020.7999999999997</v>
      </c>
      <c r="I73" s="5">
        <f t="shared" si="45"/>
        <v>4078.2</v>
      </c>
      <c r="J73" s="25"/>
    </row>
    <row r="74" spans="1:10" ht="63" outlineLevel="3">
      <c r="A74" s="20" t="s">
        <v>263</v>
      </c>
      <c r="B74" s="21" t="s">
        <v>170</v>
      </c>
      <c r="C74" s="21" t="s">
        <v>78</v>
      </c>
      <c r="D74" s="22">
        <v>1470.8</v>
      </c>
      <c r="E74" s="22">
        <v>-953.52625</v>
      </c>
      <c r="F74" s="22">
        <f>D74-1332.208-558.16</f>
        <v>-419.5680000000001</v>
      </c>
      <c r="G74" s="4">
        <v>1562.2</v>
      </c>
      <c r="H74" s="4">
        <v>1518.8</v>
      </c>
      <c r="I74" s="4">
        <v>1540.5</v>
      </c>
      <c r="J74" s="25"/>
    </row>
    <row r="75" spans="1:10" ht="47.25" outlineLevel="3">
      <c r="A75" s="20" t="s">
        <v>264</v>
      </c>
      <c r="B75" s="21" t="s">
        <v>171</v>
      </c>
      <c r="C75" s="21" t="s">
        <v>78</v>
      </c>
      <c r="D75" s="22">
        <v>29.5</v>
      </c>
      <c r="E75" s="22">
        <v>11.58431</v>
      </c>
      <c r="F75" s="22">
        <f>D75-9.474</f>
        <v>20.026</v>
      </c>
      <c r="G75" s="4">
        <v>31.2</v>
      </c>
      <c r="H75" s="4">
        <v>30.4</v>
      </c>
      <c r="I75" s="4">
        <v>30.8</v>
      </c>
      <c r="J75" s="25"/>
    </row>
    <row r="76" spans="1:10" ht="47.25" outlineLevel="3">
      <c r="A76" s="20" t="s">
        <v>265</v>
      </c>
      <c r="B76" s="21" t="s">
        <v>172</v>
      </c>
      <c r="C76" s="21" t="s">
        <v>78</v>
      </c>
      <c r="D76" s="22">
        <v>1941.2</v>
      </c>
      <c r="E76" s="22">
        <v>1950.6735900000001</v>
      </c>
      <c r="F76" s="22">
        <f>D76+9.474</f>
        <v>1950.674</v>
      </c>
      <c r="G76" s="4">
        <v>2060.1999999999998</v>
      </c>
      <c r="H76" s="4">
        <v>2003</v>
      </c>
      <c r="I76" s="4">
        <v>2031.6</v>
      </c>
      <c r="J76" s="25"/>
    </row>
    <row r="77" spans="1:10" ht="47.25" outlineLevel="3">
      <c r="A77" s="20" t="s">
        <v>266</v>
      </c>
      <c r="B77" s="21" t="s">
        <v>79</v>
      </c>
      <c r="C77" s="21" t="s">
        <v>78</v>
      </c>
      <c r="D77" s="22">
        <v>0.5</v>
      </c>
      <c r="E77" s="22">
        <v>558.66034999999999</v>
      </c>
      <c r="F77" s="22">
        <f>D77+558.16</f>
        <v>558.66</v>
      </c>
      <c r="G77" s="4">
        <v>0.5</v>
      </c>
      <c r="H77" s="4">
        <v>0.5</v>
      </c>
      <c r="I77" s="4">
        <v>0.5</v>
      </c>
      <c r="J77" s="25"/>
    </row>
    <row r="78" spans="1:10" ht="78.75" outlineLevel="3">
      <c r="A78" s="20" t="s">
        <v>267</v>
      </c>
      <c r="B78" s="21" t="s">
        <v>173</v>
      </c>
      <c r="C78" s="21" t="s">
        <v>78</v>
      </c>
      <c r="D78" s="22">
        <v>454.7</v>
      </c>
      <c r="E78" s="22">
        <v>1786.90842</v>
      </c>
      <c r="F78" s="22">
        <f>D78+1332.208</f>
        <v>1786.9080000000001</v>
      </c>
      <c r="G78" s="4">
        <v>481.5</v>
      </c>
      <c r="H78" s="4">
        <v>468.1</v>
      </c>
      <c r="I78" s="4">
        <v>474.8</v>
      </c>
      <c r="J78" s="25"/>
    </row>
    <row r="79" spans="1:10" ht="63" outlineLevel="1">
      <c r="A79" s="17" t="s">
        <v>201</v>
      </c>
      <c r="B79" s="18" t="s">
        <v>80</v>
      </c>
      <c r="C79" s="18" t="s">
        <v>17</v>
      </c>
      <c r="D79" s="19">
        <f>D80</f>
        <v>796.4</v>
      </c>
      <c r="E79" s="19">
        <f t="shared" ref="E79:F79" si="46">E80</f>
        <v>806.39378999999997</v>
      </c>
      <c r="F79" s="19">
        <f t="shared" si="46"/>
        <v>832.46</v>
      </c>
      <c r="G79" s="5">
        <f>G80</f>
        <v>600</v>
      </c>
      <c r="H79" s="5">
        <f t="shared" ref="H79:I79" si="47">H80</f>
        <v>600</v>
      </c>
      <c r="I79" s="5">
        <f t="shared" si="47"/>
        <v>600</v>
      </c>
      <c r="J79" s="25"/>
    </row>
    <row r="80" spans="1:10" ht="31.5" outlineLevel="2">
      <c r="A80" s="17" t="s">
        <v>202</v>
      </c>
      <c r="B80" s="18" t="s">
        <v>81</v>
      </c>
      <c r="C80" s="18" t="s">
        <v>17</v>
      </c>
      <c r="D80" s="19">
        <f>SUM(D81:D83)</f>
        <v>796.4</v>
      </c>
      <c r="E80" s="19">
        <f t="shared" ref="E80:F80" si="48">SUM(E81:E83)</f>
        <v>806.39378999999997</v>
      </c>
      <c r="F80" s="19">
        <f t="shared" si="48"/>
        <v>832.46</v>
      </c>
      <c r="G80" s="5">
        <f>SUM(G81:G83)</f>
        <v>600</v>
      </c>
      <c r="H80" s="5">
        <f t="shared" ref="H80:I80" si="49">SUM(H81:H83)</f>
        <v>600</v>
      </c>
      <c r="I80" s="5">
        <f t="shared" si="49"/>
        <v>600</v>
      </c>
      <c r="J80" s="25"/>
    </row>
    <row r="81" spans="1:10" ht="63" outlineLevel="3">
      <c r="A81" s="20" t="s">
        <v>268</v>
      </c>
      <c r="B81" s="21" t="s">
        <v>82</v>
      </c>
      <c r="C81" s="21" t="s">
        <v>58</v>
      </c>
      <c r="D81" s="22">
        <v>600</v>
      </c>
      <c r="E81" s="22">
        <v>575.51940000000002</v>
      </c>
      <c r="F81" s="22">
        <f t="shared" ref="F81:F142" si="50">D81</f>
        <v>600</v>
      </c>
      <c r="G81" s="4">
        <v>600</v>
      </c>
      <c r="H81" s="4">
        <v>600</v>
      </c>
      <c r="I81" s="4">
        <v>600</v>
      </c>
      <c r="J81" s="25"/>
    </row>
    <row r="82" spans="1:10" ht="94.5" outlineLevel="3">
      <c r="A82" s="20" t="s">
        <v>269</v>
      </c>
      <c r="B82" s="21" t="s">
        <v>82</v>
      </c>
      <c r="C82" s="21" t="s">
        <v>67</v>
      </c>
      <c r="D82" s="22">
        <v>166.4</v>
      </c>
      <c r="E82" s="22">
        <v>202.46106</v>
      </c>
      <c r="F82" s="22">
        <f>D82+36.06</f>
        <v>202.46</v>
      </c>
      <c r="G82" s="4">
        <v>0</v>
      </c>
      <c r="H82" s="4">
        <v>0</v>
      </c>
      <c r="I82" s="4">
        <v>0</v>
      </c>
      <c r="J82" s="25"/>
    </row>
    <row r="83" spans="1:10" ht="110.25" outlineLevel="3">
      <c r="A83" s="20" t="s">
        <v>270</v>
      </c>
      <c r="B83" s="21" t="s">
        <v>82</v>
      </c>
      <c r="C83" s="21" t="s">
        <v>69</v>
      </c>
      <c r="D83" s="22">
        <v>30</v>
      </c>
      <c r="E83" s="22">
        <v>28.413329999999998</v>
      </c>
      <c r="F83" s="22">
        <f t="shared" si="50"/>
        <v>30</v>
      </c>
      <c r="G83" s="4">
        <v>0</v>
      </c>
      <c r="H83" s="4">
        <v>0</v>
      </c>
      <c r="I83" s="4">
        <v>0</v>
      </c>
      <c r="J83" s="25"/>
    </row>
    <row r="84" spans="1:10" ht="47.25" outlineLevel="1">
      <c r="A84" s="17" t="s">
        <v>203</v>
      </c>
      <c r="B84" s="18" t="s">
        <v>83</v>
      </c>
      <c r="C84" s="18" t="s">
        <v>17</v>
      </c>
      <c r="D84" s="19">
        <f>D85+D87</f>
        <v>71478</v>
      </c>
      <c r="E84" s="19">
        <f t="shared" ref="E84:F84" si="51">E85+E87</f>
        <v>58974.386559999999</v>
      </c>
      <c r="F84" s="19">
        <f t="shared" si="51"/>
        <v>72478</v>
      </c>
      <c r="G84" s="5">
        <f>G85+G87</f>
        <v>52600</v>
      </c>
      <c r="H84" s="5">
        <f t="shared" ref="H84:I84" si="52">H85+H87</f>
        <v>40126</v>
      </c>
      <c r="I84" s="5">
        <f t="shared" si="52"/>
        <v>13647</v>
      </c>
      <c r="J84" s="25"/>
    </row>
    <row r="85" spans="1:10" ht="157.5" outlineLevel="2">
      <c r="A85" s="17" t="s">
        <v>204</v>
      </c>
      <c r="B85" s="18" t="s">
        <v>84</v>
      </c>
      <c r="C85" s="18" t="s">
        <v>17</v>
      </c>
      <c r="D85" s="19">
        <f>D86</f>
        <v>52978</v>
      </c>
      <c r="E85" s="19">
        <f t="shared" ref="E85:F85" si="53">E86</f>
        <v>39474.966209999999</v>
      </c>
      <c r="F85" s="19">
        <f t="shared" si="53"/>
        <v>52978</v>
      </c>
      <c r="G85" s="5">
        <f>G86</f>
        <v>44600</v>
      </c>
      <c r="H85" s="5">
        <f t="shared" ref="H85:I85" si="54">H86</f>
        <v>32126</v>
      </c>
      <c r="I85" s="5">
        <f t="shared" si="54"/>
        <v>5647</v>
      </c>
      <c r="J85" s="25"/>
    </row>
    <row r="86" spans="1:10" ht="173.25" outlineLevel="3">
      <c r="A86" s="20" t="s">
        <v>271</v>
      </c>
      <c r="B86" s="21" t="s">
        <v>85</v>
      </c>
      <c r="C86" s="21" t="s">
        <v>69</v>
      </c>
      <c r="D86" s="22">
        <v>52978</v>
      </c>
      <c r="E86" s="22">
        <v>39474.966209999999</v>
      </c>
      <c r="F86" s="22">
        <f t="shared" si="50"/>
        <v>52978</v>
      </c>
      <c r="G86" s="4">
        <v>44600</v>
      </c>
      <c r="H86" s="4">
        <v>32126</v>
      </c>
      <c r="I86" s="4">
        <v>5647</v>
      </c>
      <c r="J86" s="25"/>
    </row>
    <row r="87" spans="1:10" ht="63" outlineLevel="2">
      <c r="A87" s="17" t="s">
        <v>205</v>
      </c>
      <c r="B87" s="18" t="s">
        <v>86</v>
      </c>
      <c r="C87" s="18" t="s">
        <v>17</v>
      </c>
      <c r="D87" s="19">
        <f>D88</f>
        <v>18500</v>
      </c>
      <c r="E87" s="19">
        <f t="shared" ref="E87:F87" si="55">E88</f>
        <v>19499.42035</v>
      </c>
      <c r="F87" s="19">
        <f t="shared" si="55"/>
        <v>19500</v>
      </c>
      <c r="G87" s="5">
        <f>G88</f>
        <v>8000</v>
      </c>
      <c r="H87" s="5">
        <f t="shared" ref="H87:I87" si="56">H88</f>
        <v>8000</v>
      </c>
      <c r="I87" s="5">
        <f t="shared" si="56"/>
        <v>8000</v>
      </c>
      <c r="J87" s="25"/>
    </row>
    <row r="88" spans="1:10" ht="110.25" outlineLevel="3">
      <c r="A88" s="20" t="s">
        <v>272</v>
      </c>
      <c r="B88" s="21" t="s">
        <v>87</v>
      </c>
      <c r="C88" s="21" t="s">
        <v>69</v>
      </c>
      <c r="D88" s="22">
        <v>18500</v>
      </c>
      <c r="E88" s="22">
        <v>19499.42035</v>
      </c>
      <c r="F88" s="22">
        <f>D88+1000</f>
        <v>19500</v>
      </c>
      <c r="G88" s="4">
        <v>8000</v>
      </c>
      <c r="H88" s="4">
        <v>8000</v>
      </c>
      <c r="I88" s="4">
        <v>8000</v>
      </c>
      <c r="J88" s="25"/>
    </row>
    <row r="89" spans="1:10" ht="31.5" outlineLevel="1">
      <c r="A89" s="17" t="s">
        <v>206</v>
      </c>
      <c r="B89" s="18" t="s">
        <v>88</v>
      </c>
      <c r="C89" s="18" t="s">
        <v>17</v>
      </c>
      <c r="D89" s="19">
        <f>D90+D116+D114+D121+D130</f>
        <v>17375</v>
      </c>
      <c r="E89" s="19">
        <f t="shared" ref="E89:F89" si="57">E90+E116+E114+E121+E130</f>
        <v>16152.617459999999</v>
      </c>
      <c r="F89" s="19">
        <f t="shared" si="57"/>
        <v>17375</v>
      </c>
      <c r="G89" s="7">
        <f>G90+G116+G121+G130+G114</f>
        <v>5472</v>
      </c>
      <c r="H89" s="7">
        <f t="shared" ref="H89:I89" si="58">H90+H116+H121+H130+H114</f>
        <v>5472</v>
      </c>
      <c r="I89" s="7">
        <f t="shared" si="58"/>
        <v>5472</v>
      </c>
      <c r="J89" s="25"/>
    </row>
    <row r="90" spans="1:10" ht="78.75" outlineLevel="2">
      <c r="A90" s="17" t="s">
        <v>273</v>
      </c>
      <c r="B90" s="18" t="s">
        <v>89</v>
      </c>
      <c r="C90" s="18" t="s">
        <v>17</v>
      </c>
      <c r="D90" s="19">
        <f>SUM(D91:D113)</f>
        <v>3535.7</v>
      </c>
      <c r="E90" s="19">
        <f t="shared" ref="E90:F90" si="59">SUM(E91:E113)</f>
        <v>2869.8418300000003</v>
      </c>
      <c r="F90" s="19">
        <f t="shared" si="59"/>
        <v>3690.7</v>
      </c>
      <c r="G90" s="7">
        <f>SUM(G91:G113)</f>
        <v>4712.3999999999996</v>
      </c>
      <c r="H90" s="7">
        <f t="shared" ref="H90:I90" si="60">SUM(H91:H113)</f>
        <v>4712.3999999999996</v>
      </c>
      <c r="I90" s="7">
        <f t="shared" si="60"/>
        <v>4712.3999999999996</v>
      </c>
      <c r="J90" s="25"/>
    </row>
    <row r="91" spans="1:10" ht="189" outlineLevel="3">
      <c r="A91" s="20" t="s">
        <v>274</v>
      </c>
      <c r="B91" s="21" t="s">
        <v>90</v>
      </c>
      <c r="C91" s="21" t="s">
        <v>91</v>
      </c>
      <c r="D91" s="22">
        <v>5</v>
      </c>
      <c r="E91" s="22">
        <v>0</v>
      </c>
      <c r="F91" s="22">
        <f t="shared" si="50"/>
        <v>5</v>
      </c>
      <c r="G91" s="22">
        <v>0</v>
      </c>
      <c r="H91" s="22">
        <v>0</v>
      </c>
      <c r="I91" s="22">
        <v>0</v>
      </c>
      <c r="J91" s="25"/>
    </row>
    <row r="92" spans="1:10" ht="204.75" outlineLevel="3">
      <c r="A92" s="20" t="s">
        <v>275</v>
      </c>
      <c r="B92" s="21" t="s">
        <v>92</v>
      </c>
      <c r="C92" s="21" t="s">
        <v>91</v>
      </c>
      <c r="D92" s="22">
        <v>30</v>
      </c>
      <c r="E92" s="22">
        <v>25</v>
      </c>
      <c r="F92" s="22">
        <f t="shared" si="50"/>
        <v>30</v>
      </c>
      <c r="G92" s="22">
        <v>0</v>
      </c>
      <c r="H92" s="22">
        <v>0</v>
      </c>
      <c r="I92" s="22">
        <v>0</v>
      </c>
      <c r="J92" s="25"/>
    </row>
    <row r="93" spans="1:10" ht="189" outlineLevel="3">
      <c r="A93" s="20" t="s">
        <v>276</v>
      </c>
      <c r="B93" s="21" t="s">
        <v>93</v>
      </c>
      <c r="C93" s="21" t="s">
        <v>91</v>
      </c>
      <c r="D93" s="22">
        <v>23.5</v>
      </c>
      <c r="E93" s="22">
        <v>0</v>
      </c>
      <c r="F93" s="22">
        <f t="shared" si="50"/>
        <v>23.5</v>
      </c>
      <c r="G93" s="22">
        <v>0</v>
      </c>
      <c r="H93" s="22">
        <v>0</v>
      </c>
      <c r="I93" s="22">
        <v>0</v>
      </c>
      <c r="J93" s="25"/>
    </row>
    <row r="94" spans="1:10" ht="346.5" outlineLevel="3">
      <c r="A94" s="20" t="s">
        <v>277</v>
      </c>
      <c r="B94" s="21" t="s">
        <v>94</v>
      </c>
      <c r="C94" s="21" t="s">
        <v>95</v>
      </c>
      <c r="D94" s="22">
        <v>330</v>
      </c>
      <c r="E94" s="22">
        <v>0</v>
      </c>
      <c r="F94" s="22">
        <f>D94-4.5</f>
        <v>325.5</v>
      </c>
      <c r="G94" s="6">
        <v>330</v>
      </c>
      <c r="H94" s="6">
        <v>330</v>
      </c>
      <c r="I94" s="6">
        <v>330</v>
      </c>
      <c r="J94" s="25"/>
    </row>
    <row r="95" spans="1:10" ht="173.25" outlineLevel="3">
      <c r="A95" s="20" t="s">
        <v>278</v>
      </c>
      <c r="B95" s="21" t="s">
        <v>96</v>
      </c>
      <c r="C95" s="21" t="s">
        <v>97</v>
      </c>
      <c r="D95" s="22">
        <v>10</v>
      </c>
      <c r="E95" s="22">
        <v>7.3</v>
      </c>
      <c r="F95" s="22">
        <f t="shared" si="50"/>
        <v>10</v>
      </c>
      <c r="G95" s="6">
        <v>10</v>
      </c>
      <c r="H95" s="6">
        <v>10</v>
      </c>
      <c r="I95" s="6">
        <v>10</v>
      </c>
      <c r="J95" s="25"/>
    </row>
    <row r="96" spans="1:10" ht="204.75" outlineLevel="3">
      <c r="A96" s="20" t="s">
        <v>279</v>
      </c>
      <c r="B96" s="21" t="s">
        <v>98</v>
      </c>
      <c r="C96" s="21" t="s">
        <v>97</v>
      </c>
      <c r="D96" s="22">
        <v>20</v>
      </c>
      <c r="E96" s="22">
        <v>13</v>
      </c>
      <c r="F96" s="22">
        <f>D96-3-0.01</f>
        <v>16.989999999999998</v>
      </c>
      <c r="G96" s="6">
        <v>20</v>
      </c>
      <c r="H96" s="6">
        <v>20</v>
      </c>
      <c r="I96" s="6">
        <v>20</v>
      </c>
      <c r="J96" s="25"/>
    </row>
    <row r="97" spans="1:10" ht="173.25" outlineLevel="3">
      <c r="A97" s="20" t="s">
        <v>280</v>
      </c>
      <c r="B97" s="21" t="s">
        <v>99</v>
      </c>
      <c r="C97" s="21" t="s">
        <v>97</v>
      </c>
      <c r="D97" s="22">
        <v>0</v>
      </c>
      <c r="E97" s="22">
        <v>3</v>
      </c>
      <c r="F97" s="22">
        <f>D97+3</f>
        <v>3</v>
      </c>
      <c r="G97" s="22">
        <v>0</v>
      </c>
      <c r="H97" s="22">
        <v>0</v>
      </c>
      <c r="I97" s="22">
        <v>0</v>
      </c>
      <c r="J97" s="25"/>
    </row>
    <row r="98" spans="1:10" ht="173.25" outlineLevel="3">
      <c r="A98" s="20" t="s">
        <v>281</v>
      </c>
      <c r="B98" s="21" t="s">
        <v>100</v>
      </c>
      <c r="C98" s="21" t="s">
        <v>97</v>
      </c>
      <c r="D98" s="22">
        <v>0</v>
      </c>
      <c r="E98" s="22">
        <v>5.0000000000000001E-3</v>
      </c>
      <c r="F98" s="22">
        <f>D98+0.01</f>
        <v>0.01</v>
      </c>
      <c r="G98" s="22">
        <v>0</v>
      </c>
      <c r="H98" s="22">
        <v>0</v>
      </c>
      <c r="I98" s="22">
        <v>0</v>
      </c>
      <c r="J98" s="25"/>
    </row>
    <row r="99" spans="1:10" ht="189" outlineLevel="3">
      <c r="A99" s="20" t="s">
        <v>282</v>
      </c>
      <c r="B99" s="21" t="s">
        <v>101</v>
      </c>
      <c r="C99" s="21" t="s">
        <v>97</v>
      </c>
      <c r="D99" s="22">
        <v>1</v>
      </c>
      <c r="E99" s="22">
        <v>5.5</v>
      </c>
      <c r="F99" s="22">
        <f>D99+4.5</f>
        <v>5.5</v>
      </c>
      <c r="G99" s="6">
        <v>1</v>
      </c>
      <c r="H99" s="6">
        <v>1</v>
      </c>
      <c r="I99" s="6">
        <v>1</v>
      </c>
      <c r="J99" s="25"/>
    </row>
    <row r="100" spans="1:10" ht="173.25" outlineLevel="3">
      <c r="A100" s="20" t="s">
        <v>283</v>
      </c>
      <c r="B100" s="21" t="s">
        <v>96</v>
      </c>
      <c r="C100" s="21" t="s">
        <v>102</v>
      </c>
      <c r="D100" s="22">
        <v>192.3</v>
      </c>
      <c r="E100" s="22">
        <v>108.14955</v>
      </c>
      <c r="F100" s="22">
        <f>D100</f>
        <v>192.3</v>
      </c>
      <c r="G100" s="6">
        <v>127.8</v>
      </c>
      <c r="H100" s="6">
        <v>127.8</v>
      </c>
      <c r="I100" s="6">
        <v>127.8</v>
      </c>
      <c r="J100" s="25"/>
    </row>
    <row r="101" spans="1:10" ht="204.75" outlineLevel="3">
      <c r="A101" s="20" t="s">
        <v>284</v>
      </c>
      <c r="B101" s="21" t="s">
        <v>98</v>
      </c>
      <c r="C101" s="21" t="s">
        <v>102</v>
      </c>
      <c r="D101" s="22">
        <v>664.3</v>
      </c>
      <c r="E101" s="22">
        <v>468.45231000000001</v>
      </c>
      <c r="F101" s="22">
        <f t="shared" si="50"/>
        <v>664.3</v>
      </c>
      <c r="G101" s="6">
        <v>649.9</v>
      </c>
      <c r="H101" s="6">
        <v>649.9</v>
      </c>
      <c r="I101" s="6">
        <v>649.9</v>
      </c>
      <c r="J101" s="25"/>
    </row>
    <row r="102" spans="1:10" ht="173.25" outlineLevel="3">
      <c r="A102" s="20" t="s">
        <v>285</v>
      </c>
      <c r="B102" s="21" t="s">
        <v>99</v>
      </c>
      <c r="C102" s="21" t="s">
        <v>102</v>
      </c>
      <c r="D102" s="22">
        <v>239.2</v>
      </c>
      <c r="E102" s="22">
        <v>150.85077000000001</v>
      </c>
      <c r="F102" s="22">
        <f t="shared" si="50"/>
        <v>239.2</v>
      </c>
      <c r="G102" s="6">
        <v>194.5</v>
      </c>
      <c r="H102" s="6">
        <v>194.5</v>
      </c>
      <c r="I102" s="6">
        <v>194.5</v>
      </c>
      <c r="J102" s="25"/>
    </row>
    <row r="103" spans="1:10" ht="189" outlineLevel="3">
      <c r="A103" s="20" t="s">
        <v>286</v>
      </c>
      <c r="B103" s="21" t="s">
        <v>103</v>
      </c>
      <c r="C103" s="21" t="s">
        <v>102</v>
      </c>
      <c r="D103" s="22">
        <v>4</v>
      </c>
      <c r="E103" s="22">
        <v>2</v>
      </c>
      <c r="F103" s="22">
        <f t="shared" si="50"/>
        <v>4</v>
      </c>
      <c r="G103" s="6">
        <v>79.2</v>
      </c>
      <c r="H103" s="6">
        <v>79.2</v>
      </c>
      <c r="I103" s="6">
        <v>79.2</v>
      </c>
      <c r="J103" s="25"/>
    </row>
    <row r="104" spans="1:10" ht="157.5" outlineLevel="3">
      <c r="A104" s="20" t="s">
        <v>287</v>
      </c>
      <c r="B104" s="21" t="s">
        <v>104</v>
      </c>
      <c r="C104" s="21" t="s">
        <v>102</v>
      </c>
      <c r="D104" s="22">
        <v>0</v>
      </c>
      <c r="E104" s="22">
        <v>0</v>
      </c>
      <c r="F104" s="22">
        <f t="shared" si="50"/>
        <v>0</v>
      </c>
      <c r="G104" s="6">
        <v>88.3</v>
      </c>
      <c r="H104" s="6">
        <v>88.3</v>
      </c>
      <c r="I104" s="6">
        <v>88.3</v>
      </c>
      <c r="J104" s="25"/>
    </row>
    <row r="105" spans="1:10" ht="173.25" outlineLevel="3">
      <c r="A105" s="20" t="s">
        <v>288</v>
      </c>
      <c r="B105" s="21" t="s">
        <v>105</v>
      </c>
      <c r="C105" s="21" t="s">
        <v>102</v>
      </c>
      <c r="D105" s="22">
        <v>6.7</v>
      </c>
      <c r="E105" s="22">
        <v>7.3679699999999997</v>
      </c>
      <c r="F105" s="22">
        <f>D105+0.67</f>
        <v>7.37</v>
      </c>
      <c r="G105" s="6">
        <v>4.4000000000000004</v>
      </c>
      <c r="H105" s="6">
        <v>4.4000000000000004</v>
      </c>
      <c r="I105" s="6">
        <v>4.4000000000000004</v>
      </c>
      <c r="J105" s="25"/>
    </row>
    <row r="106" spans="1:10" ht="173.25" outlineLevel="3">
      <c r="A106" s="20" t="s">
        <v>289</v>
      </c>
      <c r="B106" s="21" t="s">
        <v>106</v>
      </c>
      <c r="C106" s="21" t="s">
        <v>102</v>
      </c>
      <c r="D106" s="22">
        <v>0</v>
      </c>
      <c r="E106" s="22">
        <v>0</v>
      </c>
      <c r="F106" s="22">
        <f t="shared" si="50"/>
        <v>0</v>
      </c>
      <c r="G106" s="6">
        <v>17</v>
      </c>
      <c r="H106" s="6">
        <v>17</v>
      </c>
      <c r="I106" s="6">
        <v>17</v>
      </c>
      <c r="J106" s="25"/>
    </row>
    <row r="107" spans="1:10" ht="204.75" outlineLevel="3">
      <c r="A107" s="20" t="s">
        <v>290</v>
      </c>
      <c r="B107" s="21" t="s">
        <v>92</v>
      </c>
      <c r="C107" s="21" t="s">
        <v>102</v>
      </c>
      <c r="D107" s="22">
        <v>50.6</v>
      </c>
      <c r="E107" s="22">
        <v>31.536560000000001</v>
      </c>
      <c r="F107" s="22">
        <f>D107-0.67</f>
        <v>49.93</v>
      </c>
      <c r="G107" s="6">
        <v>207.1</v>
      </c>
      <c r="H107" s="6">
        <v>207.1</v>
      </c>
      <c r="I107" s="6">
        <v>207.1</v>
      </c>
      <c r="J107" s="25"/>
    </row>
    <row r="108" spans="1:10" ht="236.25" outlineLevel="3">
      <c r="A108" s="20" t="s">
        <v>291</v>
      </c>
      <c r="B108" s="21" t="s">
        <v>107</v>
      </c>
      <c r="C108" s="21" t="s">
        <v>102</v>
      </c>
      <c r="D108" s="22">
        <v>46.5</v>
      </c>
      <c r="E108" s="22">
        <v>35.113869999999999</v>
      </c>
      <c r="F108" s="22">
        <f t="shared" si="50"/>
        <v>46.5</v>
      </c>
      <c r="G108" s="6">
        <v>55.7</v>
      </c>
      <c r="H108" s="6">
        <v>55.7</v>
      </c>
      <c r="I108" s="6">
        <v>55.7</v>
      </c>
      <c r="J108" s="25"/>
    </row>
    <row r="109" spans="1:10" ht="173.25" outlineLevel="3">
      <c r="A109" s="20" t="s">
        <v>292</v>
      </c>
      <c r="B109" s="21" t="s">
        <v>108</v>
      </c>
      <c r="C109" s="21" t="s">
        <v>102</v>
      </c>
      <c r="D109" s="22">
        <v>11.2</v>
      </c>
      <c r="E109" s="22">
        <v>8.1495099999999994</v>
      </c>
      <c r="F109" s="22">
        <f t="shared" si="50"/>
        <v>11.2</v>
      </c>
      <c r="G109" s="6">
        <v>7.4</v>
      </c>
      <c r="H109" s="6">
        <v>7.4</v>
      </c>
      <c r="I109" s="6">
        <v>7.4</v>
      </c>
      <c r="J109" s="25"/>
    </row>
    <row r="110" spans="1:10" ht="236.25" outlineLevel="3">
      <c r="A110" s="20" t="s">
        <v>293</v>
      </c>
      <c r="B110" s="21" t="s">
        <v>109</v>
      </c>
      <c r="C110" s="21" t="s">
        <v>102</v>
      </c>
      <c r="D110" s="22">
        <v>0</v>
      </c>
      <c r="E110" s="22">
        <v>0</v>
      </c>
      <c r="F110" s="22">
        <f t="shared" si="50"/>
        <v>0</v>
      </c>
      <c r="G110" s="6">
        <v>35</v>
      </c>
      <c r="H110" s="6">
        <v>35</v>
      </c>
      <c r="I110" s="6">
        <v>35</v>
      </c>
      <c r="J110" s="25"/>
    </row>
    <row r="111" spans="1:10" ht="173.25" outlineLevel="3">
      <c r="A111" s="20" t="s">
        <v>294</v>
      </c>
      <c r="B111" s="21" t="s">
        <v>110</v>
      </c>
      <c r="C111" s="21" t="s">
        <v>102</v>
      </c>
      <c r="D111" s="22">
        <v>554.1</v>
      </c>
      <c r="E111" s="22">
        <v>482.49651</v>
      </c>
      <c r="F111" s="22">
        <f>D111-20</f>
        <v>534.1</v>
      </c>
      <c r="G111" s="6">
        <v>1134</v>
      </c>
      <c r="H111" s="6">
        <v>1134</v>
      </c>
      <c r="I111" s="6">
        <v>1134</v>
      </c>
      <c r="J111" s="25"/>
    </row>
    <row r="112" spans="1:10" ht="189" outlineLevel="3">
      <c r="A112" s="20" t="s">
        <v>295</v>
      </c>
      <c r="B112" s="21" t="s">
        <v>101</v>
      </c>
      <c r="C112" s="21" t="s">
        <v>102</v>
      </c>
      <c r="D112" s="22">
        <v>1227.3</v>
      </c>
      <c r="E112" s="22">
        <v>1381.9197799999999</v>
      </c>
      <c r="F112" s="22">
        <f>D112+155</f>
        <v>1382.3</v>
      </c>
      <c r="G112" s="6">
        <v>1751.1</v>
      </c>
      <c r="H112" s="6">
        <v>1751.1</v>
      </c>
      <c r="I112" s="6">
        <v>1751.1</v>
      </c>
      <c r="J112" s="25"/>
    </row>
    <row r="113" spans="1:10" ht="409.5" outlineLevel="3">
      <c r="A113" s="20" t="s">
        <v>296</v>
      </c>
      <c r="B113" s="21" t="s">
        <v>111</v>
      </c>
      <c r="C113" s="21" t="s">
        <v>112</v>
      </c>
      <c r="D113" s="22">
        <v>120</v>
      </c>
      <c r="E113" s="22">
        <v>140</v>
      </c>
      <c r="F113" s="22">
        <f>D113+20</f>
        <v>140</v>
      </c>
      <c r="G113" s="22">
        <v>0</v>
      </c>
      <c r="H113" s="22">
        <v>0</v>
      </c>
      <c r="I113" s="22">
        <v>0</v>
      </c>
      <c r="J113" s="25"/>
    </row>
    <row r="114" spans="1:10" ht="252" outlineLevel="2">
      <c r="A114" s="17" t="s">
        <v>207</v>
      </c>
      <c r="B114" s="18" t="s">
        <v>113</v>
      </c>
      <c r="C114" s="18" t="s">
        <v>17</v>
      </c>
      <c r="D114" s="19">
        <f>D115</f>
        <v>661.7</v>
      </c>
      <c r="E114" s="19">
        <f t="shared" ref="E114:F114" si="61">E115</f>
        <v>360.85789</v>
      </c>
      <c r="F114" s="19">
        <f t="shared" si="61"/>
        <v>472.70000000000005</v>
      </c>
      <c r="G114" s="7">
        <f>G115</f>
        <v>459.3</v>
      </c>
      <c r="H114" s="7">
        <f t="shared" ref="H114:I114" si="62">H115</f>
        <v>459.3</v>
      </c>
      <c r="I114" s="7">
        <f t="shared" si="62"/>
        <v>459.3</v>
      </c>
      <c r="J114" s="25"/>
    </row>
    <row r="115" spans="1:10" ht="299.25" outlineLevel="3">
      <c r="A115" s="20" t="s">
        <v>297</v>
      </c>
      <c r="B115" s="21" t="s">
        <v>114</v>
      </c>
      <c r="C115" s="21" t="s">
        <v>102</v>
      </c>
      <c r="D115" s="22">
        <v>661.7</v>
      </c>
      <c r="E115" s="22">
        <v>360.85789</v>
      </c>
      <c r="F115" s="22">
        <f>D115-155-34</f>
        <v>472.70000000000005</v>
      </c>
      <c r="G115" s="6">
        <v>459.3</v>
      </c>
      <c r="H115" s="6">
        <v>459.3</v>
      </c>
      <c r="I115" s="6">
        <v>459.3</v>
      </c>
      <c r="J115" s="25"/>
    </row>
    <row r="116" spans="1:10" ht="220.5" outlineLevel="2">
      <c r="A116" s="17" t="s">
        <v>208</v>
      </c>
      <c r="B116" s="18" t="s">
        <v>115</v>
      </c>
      <c r="C116" s="18" t="s">
        <v>17</v>
      </c>
      <c r="D116" s="19">
        <f>SUM(D117:D120)</f>
        <v>25</v>
      </c>
      <c r="E116" s="19">
        <f t="shared" ref="E116:F116" si="63">SUM(E117:E120)</f>
        <v>56.247300000000003</v>
      </c>
      <c r="F116" s="19">
        <f t="shared" si="63"/>
        <v>59</v>
      </c>
      <c r="G116" s="19">
        <v>0</v>
      </c>
      <c r="H116" s="19">
        <v>0</v>
      </c>
      <c r="I116" s="19">
        <v>0</v>
      </c>
      <c r="J116" s="25"/>
    </row>
    <row r="117" spans="1:10" ht="141.75" outlineLevel="3">
      <c r="A117" s="20" t="s">
        <v>298</v>
      </c>
      <c r="B117" s="21" t="s">
        <v>116</v>
      </c>
      <c r="C117" s="21" t="s">
        <v>58</v>
      </c>
      <c r="D117" s="22">
        <v>0</v>
      </c>
      <c r="E117" s="22">
        <v>6.6000000000000003E-2</v>
      </c>
      <c r="F117" s="22">
        <f>D117+0.07</f>
        <v>7.0000000000000007E-2</v>
      </c>
      <c r="G117" s="22">
        <v>0</v>
      </c>
      <c r="H117" s="22">
        <v>0</v>
      </c>
      <c r="I117" s="22">
        <v>0</v>
      </c>
      <c r="J117" s="25"/>
    </row>
    <row r="118" spans="1:10" ht="126" outlineLevel="3">
      <c r="A118" s="20" t="s">
        <v>299</v>
      </c>
      <c r="B118" s="21" t="s">
        <v>117</v>
      </c>
      <c r="C118" s="21" t="s">
        <v>58</v>
      </c>
      <c r="D118" s="22">
        <v>20</v>
      </c>
      <c r="E118" s="22">
        <v>0</v>
      </c>
      <c r="F118" s="22">
        <f>D118-0.07-18</f>
        <v>1.9299999999999997</v>
      </c>
      <c r="G118" s="22">
        <v>0</v>
      </c>
      <c r="H118" s="22">
        <v>0</v>
      </c>
      <c r="I118" s="22">
        <v>0</v>
      </c>
      <c r="J118" s="25"/>
    </row>
    <row r="119" spans="1:10" ht="141.75" outlineLevel="3">
      <c r="A119" s="20" t="s">
        <v>300</v>
      </c>
      <c r="B119" s="21" t="s">
        <v>116</v>
      </c>
      <c r="C119" s="21" t="s">
        <v>67</v>
      </c>
      <c r="D119" s="22">
        <v>0</v>
      </c>
      <c r="E119" s="22">
        <v>33.1813</v>
      </c>
      <c r="F119" s="22">
        <f>D119+34</f>
        <v>34</v>
      </c>
      <c r="G119" s="22">
        <v>0</v>
      </c>
      <c r="H119" s="22">
        <v>0</v>
      </c>
      <c r="I119" s="22">
        <v>0</v>
      </c>
      <c r="J119" s="25"/>
    </row>
    <row r="120" spans="1:10" ht="126" outlineLevel="3">
      <c r="A120" s="20" t="s">
        <v>301</v>
      </c>
      <c r="B120" s="21" t="s">
        <v>117</v>
      </c>
      <c r="C120" s="21" t="s">
        <v>67</v>
      </c>
      <c r="D120" s="22">
        <v>5</v>
      </c>
      <c r="E120" s="22">
        <v>23</v>
      </c>
      <c r="F120" s="22">
        <f>D120+18</f>
        <v>23</v>
      </c>
      <c r="G120" s="22">
        <v>0</v>
      </c>
      <c r="H120" s="22">
        <v>0</v>
      </c>
      <c r="I120" s="22">
        <v>0</v>
      </c>
      <c r="J120" s="25"/>
    </row>
    <row r="121" spans="1:10" ht="31.5" outlineLevel="2">
      <c r="A121" s="17" t="s">
        <v>209</v>
      </c>
      <c r="B121" s="18" t="s">
        <v>118</v>
      </c>
      <c r="C121" s="18" t="s">
        <v>17</v>
      </c>
      <c r="D121" s="19">
        <f>SUM(D122:D129)</f>
        <v>1252.5999999999999</v>
      </c>
      <c r="E121" s="19">
        <f t="shared" ref="E121:F121" si="64">SUM(E122:E129)</f>
        <v>951.69683999999995</v>
      </c>
      <c r="F121" s="19">
        <f t="shared" si="64"/>
        <v>1238.5999999999999</v>
      </c>
      <c r="G121" s="7">
        <f>SUM(G122:G129)</f>
        <v>300.3</v>
      </c>
      <c r="H121" s="7">
        <f t="shared" ref="H121:I121" si="65">SUM(H122:H129)</f>
        <v>300.3</v>
      </c>
      <c r="I121" s="7">
        <f t="shared" si="65"/>
        <v>300.3</v>
      </c>
      <c r="J121" s="25"/>
    </row>
    <row r="122" spans="1:10" ht="126" outlineLevel="3">
      <c r="A122" s="20" t="s">
        <v>302</v>
      </c>
      <c r="B122" s="21" t="s">
        <v>119</v>
      </c>
      <c r="C122" s="21" t="s">
        <v>120</v>
      </c>
      <c r="D122" s="22">
        <v>12.9</v>
      </c>
      <c r="E122" s="22">
        <v>12.89274</v>
      </c>
      <c r="F122" s="22">
        <f t="shared" si="50"/>
        <v>12.9</v>
      </c>
      <c r="G122" s="22">
        <v>0</v>
      </c>
      <c r="H122" s="22">
        <v>0</v>
      </c>
      <c r="I122" s="22">
        <v>0</v>
      </c>
      <c r="J122" s="25"/>
    </row>
    <row r="123" spans="1:10" ht="126" outlineLevel="3">
      <c r="A123" s="20" t="s">
        <v>303</v>
      </c>
      <c r="B123" s="21" t="s">
        <v>119</v>
      </c>
      <c r="C123" s="21" t="s">
        <v>22</v>
      </c>
      <c r="D123" s="22">
        <v>3</v>
      </c>
      <c r="E123" s="22">
        <v>0</v>
      </c>
      <c r="F123" s="22">
        <f t="shared" si="50"/>
        <v>3</v>
      </c>
      <c r="G123" s="22">
        <v>0</v>
      </c>
      <c r="H123" s="22">
        <v>0</v>
      </c>
      <c r="I123" s="22">
        <v>0</v>
      </c>
      <c r="J123" s="25"/>
    </row>
    <row r="124" spans="1:10" ht="141.75" outlineLevel="3">
      <c r="A124" s="20" t="s">
        <v>304</v>
      </c>
      <c r="B124" s="21" t="s">
        <v>121</v>
      </c>
      <c r="C124" s="21" t="s">
        <v>22</v>
      </c>
      <c r="D124" s="22">
        <v>0</v>
      </c>
      <c r="E124" s="22">
        <v>2.6</v>
      </c>
      <c r="F124" s="22">
        <f>D124+2.6</f>
        <v>2.6</v>
      </c>
      <c r="G124" s="22">
        <v>0</v>
      </c>
      <c r="H124" s="22">
        <v>0</v>
      </c>
      <c r="I124" s="22">
        <v>0</v>
      </c>
      <c r="J124" s="25"/>
    </row>
    <row r="125" spans="1:10" ht="126" outlineLevel="3">
      <c r="A125" s="20" t="s">
        <v>305</v>
      </c>
      <c r="B125" s="21" t="s">
        <v>119</v>
      </c>
      <c r="C125" s="21" t="s">
        <v>122</v>
      </c>
      <c r="D125" s="22">
        <v>60</v>
      </c>
      <c r="E125" s="22">
        <v>-51.016309999999997</v>
      </c>
      <c r="F125" s="22">
        <f>D125-2.6</f>
        <v>57.4</v>
      </c>
      <c r="G125" s="22">
        <v>0</v>
      </c>
      <c r="H125" s="22">
        <v>0</v>
      </c>
      <c r="I125" s="22">
        <v>0</v>
      </c>
      <c r="J125" s="25"/>
    </row>
    <row r="126" spans="1:10" ht="94.5" outlineLevel="3">
      <c r="A126" s="20" t="s">
        <v>306</v>
      </c>
      <c r="B126" s="21" t="s">
        <v>123</v>
      </c>
      <c r="C126" s="21" t="s">
        <v>58</v>
      </c>
      <c r="D126" s="22">
        <v>1024.8</v>
      </c>
      <c r="E126" s="22">
        <v>883.58637999999996</v>
      </c>
      <c r="F126" s="22">
        <f t="shared" si="50"/>
        <v>1024.8</v>
      </c>
      <c r="G126" s="6">
        <v>259</v>
      </c>
      <c r="H126" s="6">
        <v>259</v>
      </c>
      <c r="I126" s="6">
        <v>259</v>
      </c>
      <c r="J126" s="25"/>
    </row>
    <row r="127" spans="1:10" ht="94.5" outlineLevel="3">
      <c r="A127" s="20" t="s">
        <v>307</v>
      </c>
      <c r="B127" s="21" t="s">
        <v>123</v>
      </c>
      <c r="C127" s="21" t="s">
        <v>67</v>
      </c>
      <c r="D127" s="22">
        <v>18.100000000000001</v>
      </c>
      <c r="E127" s="22">
        <v>40.270859999999999</v>
      </c>
      <c r="F127" s="22">
        <f>D127+22.17</f>
        <v>40.270000000000003</v>
      </c>
      <c r="G127" s="22">
        <v>0</v>
      </c>
      <c r="H127" s="22">
        <v>0</v>
      </c>
      <c r="I127" s="22">
        <v>0</v>
      </c>
      <c r="J127" s="25"/>
    </row>
    <row r="128" spans="1:10" ht="110.25" outlineLevel="3">
      <c r="A128" s="20" t="s">
        <v>308</v>
      </c>
      <c r="B128" s="21" t="s">
        <v>123</v>
      </c>
      <c r="C128" s="21" t="s">
        <v>69</v>
      </c>
      <c r="D128" s="22">
        <v>92.5</v>
      </c>
      <c r="E128" s="22">
        <v>63.065170000000002</v>
      </c>
      <c r="F128" s="22">
        <f>D128-22.17</f>
        <v>70.33</v>
      </c>
      <c r="G128" s="22">
        <v>0</v>
      </c>
      <c r="H128" s="22">
        <v>0</v>
      </c>
      <c r="I128" s="22">
        <v>0</v>
      </c>
      <c r="J128" s="25"/>
    </row>
    <row r="129" spans="1:10" ht="94.5" outlineLevel="3">
      <c r="A129" s="20" t="s">
        <v>309</v>
      </c>
      <c r="B129" s="21" t="s">
        <v>123</v>
      </c>
      <c r="C129" s="21" t="s">
        <v>124</v>
      </c>
      <c r="D129" s="22">
        <v>41.3</v>
      </c>
      <c r="E129" s="22">
        <v>0.29799999999999999</v>
      </c>
      <c r="F129" s="22">
        <f>D129-14</f>
        <v>27.299999999999997</v>
      </c>
      <c r="G129" s="6">
        <v>41.3</v>
      </c>
      <c r="H129" s="6">
        <v>41.3</v>
      </c>
      <c r="I129" s="6">
        <v>41.3</v>
      </c>
      <c r="J129" s="25"/>
    </row>
    <row r="130" spans="1:10" ht="31.5" outlineLevel="2">
      <c r="A130" s="17" t="s">
        <v>310</v>
      </c>
      <c r="B130" s="18" t="s">
        <v>125</v>
      </c>
      <c r="C130" s="18" t="s">
        <v>17</v>
      </c>
      <c r="D130" s="19">
        <f>D131</f>
        <v>11900</v>
      </c>
      <c r="E130" s="19">
        <f t="shared" ref="E130:F130" si="66">E131</f>
        <v>11913.973599999999</v>
      </c>
      <c r="F130" s="19">
        <f t="shared" si="66"/>
        <v>11914</v>
      </c>
      <c r="G130" s="19">
        <f>G131</f>
        <v>0</v>
      </c>
      <c r="H130" s="19">
        <f t="shared" ref="H130:I130" si="67">H131</f>
        <v>0</v>
      </c>
      <c r="I130" s="19">
        <f t="shared" si="67"/>
        <v>0</v>
      </c>
      <c r="J130" s="25"/>
    </row>
    <row r="131" spans="1:10" ht="204.75" outlineLevel="3">
      <c r="A131" s="20" t="s">
        <v>311</v>
      </c>
      <c r="B131" s="21" t="s">
        <v>126</v>
      </c>
      <c r="C131" s="21" t="s">
        <v>95</v>
      </c>
      <c r="D131" s="22">
        <v>11900</v>
      </c>
      <c r="E131" s="22">
        <v>11913.973599999999</v>
      </c>
      <c r="F131" s="22">
        <f>D131+14</f>
        <v>11914</v>
      </c>
      <c r="G131" s="22">
        <v>0</v>
      </c>
      <c r="H131" s="22">
        <v>0</v>
      </c>
      <c r="I131" s="22">
        <v>0</v>
      </c>
      <c r="J131" s="25"/>
    </row>
    <row r="132" spans="1:10" ht="31.5" outlineLevel="1">
      <c r="A132" s="17" t="s">
        <v>210</v>
      </c>
      <c r="B132" s="18" t="s">
        <v>127</v>
      </c>
      <c r="C132" s="18" t="s">
        <v>17</v>
      </c>
      <c r="D132" s="19">
        <f>D133+D136</f>
        <v>40</v>
      </c>
      <c r="E132" s="19">
        <f t="shared" ref="E132:F132" si="68">E133+E136</f>
        <v>92.533999999999992</v>
      </c>
      <c r="F132" s="19">
        <f t="shared" si="68"/>
        <v>40</v>
      </c>
      <c r="G132" s="19">
        <f>G133+G136</f>
        <v>0</v>
      </c>
      <c r="H132" s="19">
        <f t="shared" ref="H132:I132" si="69">H133+H136</f>
        <v>0</v>
      </c>
      <c r="I132" s="19">
        <f t="shared" si="69"/>
        <v>0</v>
      </c>
      <c r="J132" s="25"/>
    </row>
    <row r="133" spans="1:10" outlineLevel="2">
      <c r="A133" s="17" t="s">
        <v>211</v>
      </c>
      <c r="B133" s="18" t="s">
        <v>128</v>
      </c>
      <c r="C133" s="18" t="s">
        <v>17</v>
      </c>
      <c r="D133" s="19">
        <f>SUM(D134:D135)</f>
        <v>0</v>
      </c>
      <c r="E133" s="19">
        <f t="shared" ref="E133:F133" si="70">SUM(E134:E135)</f>
        <v>52.533999999999999</v>
      </c>
      <c r="F133" s="19">
        <f t="shared" si="70"/>
        <v>0</v>
      </c>
      <c r="G133" s="19">
        <v>0</v>
      </c>
      <c r="H133" s="19">
        <v>0</v>
      </c>
      <c r="I133" s="19">
        <v>0</v>
      </c>
      <c r="J133" s="25"/>
    </row>
    <row r="134" spans="1:10" ht="110.25" outlineLevel="3">
      <c r="A134" s="20" t="s">
        <v>312</v>
      </c>
      <c r="B134" s="21" t="s">
        <v>129</v>
      </c>
      <c r="C134" s="21" t="s">
        <v>69</v>
      </c>
      <c r="D134" s="22">
        <v>0</v>
      </c>
      <c r="E134" s="22">
        <v>49.601999999999997</v>
      </c>
      <c r="F134" s="22">
        <f t="shared" si="50"/>
        <v>0</v>
      </c>
      <c r="G134" s="22">
        <v>0</v>
      </c>
      <c r="H134" s="22">
        <v>0</v>
      </c>
      <c r="I134" s="22">
        <v>0</v>
      </c>
      <c r="J134" s="25"/>
    </row>
    <row r="135" spans="1:10" ht="78.75" outlineLevel="3">
      <c r="A135" s="20" t="s">
        <v>313</v>
      </c>
      <c r="B135" s="21" t="s">
        <v>129</v>
      </c>
      <c r="C135" s="21" t="s">
        <v>130</v>
      </c>
      <c r="D135" s="22">
        <v>0</v>
      </c>
      <c r="E135" s="22">
        <v>2.9319999999999999</v>
      </c>
      <c r="F135" s="22">
        <f t="shared" si="50"/>
        <v>0</v>
      </c>
      <c r="G135" s="22">
        <v>0</v>
      </c>
      <c r="H135" s="22">
        <v>0</v>
      </c>
      <c r="I135" s="22">
        <v>0</v>
      </c>
      <c r="J135" s="25"/>
    </row>
    <row r="136" spans="1:10" outlineLevel="2">
      <c r="A136" s="17" t="s">
        <v>212</v>
      </c>
      <c r="B136" s="18" t="s">
        <v>131</v>
      </c>
      <c r="C136" s="18" t="s">
        <v>17</v>
      </c>
      <c r="D136" s="19">
        <f>D137</f>
        <v>40</v>
      </c>
      <c r="E136" s="19">
        <f t="shared" ref="E136:F136" si="71">E137</f>
        <v>40</v>
      </c>
      <c r="F136" s="19">
        <f t="shared" si="71"/>
        <v>40</v>
      </c>
      <c r="G136" s="19">
        <v>0</v>
      </c>
      <c r="H136" s="19">
        <v>0</v>
      </c>
      <c r="I136" s="19">
        <v>0</v>
      </c>
      <c r="J136" s="25"/>
    </row>
    <row r="137" spans="1:10" ht="63" outlineLevel="3">
      <c r="A137" s="20" t="s">
        <v>314</v>
      </c>
      <c r="B137" s="21" t="s">
        <v>132</v>
      </c>
      <c r="C137" s="21" t="s">
        <v>58</v>
      </c>
      <c r="D137" s="22">
        <v>40</v>
      </c>
      <c r="E137" s="22">
        <v>40</v>
      </c>
      <c r="F137" s="22">
        <f t="shared" si="50"/>
        <v>40</v>
      </c>
      <c r="G137" s="22">
        <v>0</v>
      </c>
      <c r="H137" s="22">
        <v>0</v>
      </c>
      <c r="I137" s="22">
        <v>0</v>
      </c>
      <c r="J137" s="25"/>
    </row>
    <row r="138" spans="1:10" ht="31.5">
      <c r="A138" s="17" t="s">
        <v>213</v>
      </c>
      <c r="B138" s="18" t="s">
        <v>133</v>
      </c>
      <c r="C138" s="18" t="s">
        <v>17</v>
      </c>
      <c r="D138" s="15">
        <f>D139+D174+D178+D182</f>
        <v>1888451.8249999997</v>
      </c>
      <c r="E138" s="15">
        <f t="shared" ref="E138:F138" si="72">E139+E174+E178+E182</f>
        <v>1480922.8088199999</v>
      </c>
      <c r="F138" s="15">
        <f t="shared" si="72"/>
        <v>1888451.8249999997</v>
      </c>
      <c r="G138" s="5">
        <f>G139+G174+G178+G182</f>
        <v>1673306.7291000001</v>
      </c>
      <c r="H138" s="5">
        <f t="shared" ref="H138:I138" si="73">H139+H174+H178+H182</f>
        <v>1652180.8661</v>
      </c>
      <c r="I138" s="5">
        <f t="shared" si="73"/>
        <v>1634061.9665000001</v>
      </c>
      <c r="J138" s="25"/>
    </row>
    <row r="139" spans="1:10" ht="78.75" outlineLevel="1">
      <c r="A139" s="17" t="s">
        <v>214</v>
      </c>
      <c r="B139" s="18" t="s">
        <v>134</v>
      </c>
      <c r="C139" s="18" t="s">
        <v>17</v>
      </c>
      <c r="D139" s="19">
        <f>D140+D143+D160+D168</f>
        <v>1883580.5371599998</v>
      </c>
      <c r="E139" s="19">
        <f t="shared" ref="E139:F139" si="74">E140+E143+E160+E168</f>
        <v>1476051.52098</v>
      </c>
      <c r="F139" s="19">
        <f t="shared" si="74"/>
        <v>1883580.5371599998</v>
      </c>
      <c r="G139" s="5">
        <f>G140+G143+G160+G168</f>
        <v>1673306.7291000001</v>
      </c>
      <c r="H139" s="5">
        <f>H140+H143+H160+H168</f>
        <v>1652180.8661</v>
      </c>
      <c r="I139" s="5">
        <f>I140+I143+I160+I168</f>
        <v>1634061.9665000001</v>
      </c>
      <c r="J139" s="25"/>
    </row>
    <row r="140" spans="1:10" ht="31.5" outlineLevel="2">
      <c r="A140" s="17" t="s">
        <v>215</v>
      </c>
      <c r="B140" s="18" t="s">
        <v>135</v>
      </c>
      <c r="C140" s="18" t="s">
        <v>17</v>
      </c>
      <c r="D140" s="19">
        <f>SUM(D141:D142)</f>
        <v>68181.457590000005</v>
      </c>
      <c r="E140" s="19">
        <f>SUM(E141:E142)</f>
        <v>62814.507589999994</v>
      </c>
      <c r="F140" s="19">
        <f t="shared" si="50"/>
        <v>68181.457590000005</v>
      </c>
      <c r="G140" s="5">
        <f>SUM(G141:G142)</f>
        <v>27315</v>
      </c>
      <c r="H140" s="5">
        <f t="shared" ref="H140:I140" si="75">SUM(H141:H142)</f>
        <v>0</v>
      </c>
      <c r="I140" s="5">
        <f t="shared" si="75"/>
        <v>0</v>
      </c>
      <c r="J140" s="25"/>
    </row>
    <row r="141" spans="1:10" ht="78.75" outlineLevel="3">
      <c r="A141" s="20" t="s">
        <v>315</v>
      </c>
      <c r="B141" s="21" t="s">
        <v>136</v>
      </c>
      <c r="C141" s="21" t="s">
        <v>130</v>
      </c>
      <c r="D141" s="22">
        <v>64403.4</v>
      </c>
      <c r="E141" s="22">
        <v>59036.45</v>
      </c>
      <c r="F141" s="22">
        <f t="shared" si="50"/>
        <v>64403.4</v>
      </c>
      <c r="G141" s="4">
        <v>27315</v>
      </c>
      <c r="H141" s="4">
        <v>0</v>
      </c>
      <c r="I141" s="4">
        <v>0</v>
      </c>
      <c r="J141" s="25"/>
    </row>
    <row r="142" spans="1:10" ht="78.75" outlineLevel="3">
      <c r="A142" s="20" t="s">
        <v>316</v>
      </c>
      <c r="B142" s="21" t="s">
        <v>137</v>
      </c>
      <c r="C142" s="21" t="s">
        <v>130</v>
      </c>
      <c r="D142" s="22">
        <v>3778.0575899999999</v>
      </c>
      <c r="E142" s="22">
        <v>3778.0575899999999</v>
      </c>
      <c r="F142" s="22">
        <f t="shared" si="50"/>
        <v>3778.0575899999999</v>
      </c>
      <c r="G142" s="22">
        <v>0</v>
      </c>
      <c r="H142" s="22">
        <v>0</v>
      </c>
      <c r="I142" s="22">
        <v>0</v>
      </c>
      <c r="J142" s="25"/>
    </row>
    <row r="143" spans="1:10" ht="47.25" outlineLevel="2">
      <c r="A143" s="17" t="s">
        <v>216</v>
      </c>
      <c r="B143" s="18" t="s">
        <v>138</v>
      </c>
      <c r="C143" s="18" t="s">
        <v>17</v>
      </c>
      <c r="D143" s="19">
        <f>SUM(D144:D159)</f>
        <v>325122.08455999993</v>
      </c>
      <c r="E143" s="19">
        <f t="shared" ref="E143" si="76">SUM(E144:E159)</f>
        <v>273271.03959999996</v>
      </c>
      <c r="F143" s="19">
        <f t="shared" ref="F143:F184" si="77">D143</f>
        <v>325122.08455999993</v>
      </c>
      <c r="G143" s="5">
        <f>SUM(G144:G159)</f>
        <v>221388.27230000001</v>
      </c>
      <c r="H143" s="5">
        <f>SUM(H144:H159)</f>
        <v>220454.88219999999</v>
      </c>
      <c r="I143" s="5">
        <f>SUM(I144:I159)</f>
        <v>216130.87060000002</v>
      </c>
      <c r="J143" s="25"/>
    </row>
    <row r="144" spans="1:10" ht="63" outlineLevel="3">
      <c r="A144" s="20" t="s">
        <v>317</v>
      </c>
      <c r="B144" s="21" t="s">
        <v>139</v>
      </c>
      <c r="C144" s="21" t="s">
        <v>58</v>
      </c>
      <c r="D144" s="22">
        <v>2263.63463</v>
      </c>
      <c r="E144" s="22">
        <v>2263.63463</v>
      </c>
      <c r="F144" s="22">
        <f t="shared" si="77"/>
        <v>2263.63463</v>
      </c>
      <c r="G144" s="22">
        <v>0</v>
      </c>
      <c r="H144" s="22">
        <v>0</v>
      </c>
      <c r="I144" s="22">
        <v>0</v>
      </c>
      <c r="J144" s="25"/>
    </row>
    <row r="145" spans="1:10" ht="63" outlineLevel="3">
      <c r="A145" s="20" t="s">
        <v>318</v>
      </c>
      <c r="B145" s="21" t="s">
        <v>140</v>
      </c>
      <c r="C145" s="21" t="s">
        <v>58</v>
      </c>
      <c r="D145" s="22">
        <v>1026.9434900000001</v>
      </c>
      <c r="E145" s="22">
        <v>1026.9434900000001</v>
      </c>
      <c r="F145" s="22">
        <f t="shared" si="77"/>
        <v>1026.9434900000001</v>
      </c>
      <c r="G145" s="22">
        <v>0</v>
      </c>
      <c r="H145" s="22">
        <v>0</v>
      </c>
      <c r="I145" s="22">
        <v>0</v>
      </c>
      <c r="J145" s="25"/>
    </row>
    <row r="146" spans="1:10" ht="63" outlineLevel="3">
      <c r="A146" s="20" t="s">
        <v>319</v>
      </c>
      <c r="B146" s="21" t="s">
        <v>141</v>
      </c>
      <c r="C146" s="21" t="s">
        <v>58</v>
      </c>
      <c r="D146" s="22">
        <v>44277.712</v>
      </c>
      <c r="E146" s="22">
        <v>24707.535459999999</v>
      </c>
      <c r="F146" s="22">
        <f t="shared" si="77"/>
        <v>44277.712</v>
      </c>
      <c r="G146" s="4">
        <v>20659.3969</v>
      </c>
      <c r="H146" s="4">
        <v>20642.268800000002</v>
      </c>
      <c r="I146" s="4">
        <v>20618.2572</v>
      </c>
      <c r="J146" s="25"/>
    </row>
    <row r="147" spans="1:10" ht="94.5" outlineLevel="3">
      <c r="A147" s="20" t="s">
        <v>320</v>
      </c>
      <c r="B147" s="21" t="s">
        <v>142</v>
      </c>
      <c r="C147" s="21" t="s">
        <v>67</v>
      </c>
      <c r="D147" s="22">
        <v>9984.3559999999998</v>
      </c>
      <c r="E147" s="22">
        <v>7636.5015700000004</v>
      </c>
      <c r="F147" s="22">
        <f t="shared" si="77"/>
        <v>9984.3559999999998</v>
      </c>
      <c r="G147" s="4">
        <v>10808.117</v>
      </c>
      <c r="H147" s="4">
        <v>0</v>
      </c>
      <c r="I147" s="4">
        <v>0</v>
      </c>
      <c r="J147" s="25"/>
    </row>
    <row r="148" spans="1:10" ht="94.5" outlineLevel="3">
      <c r="A148" s="20" t="s">
        <v>321</v>
      </c>
      <c r="B148" s="21" t="s">
        <v>141</v>
      </c>
      <c r="C148" s="21" t="s">
        <v>67</v>
      </c>
      <c r="D148" s="22">
        <v>15773.2</v>
      </c>
      <c r="E148" s="22">
        <v>15151.04601</v>
      </c>
      <c r="F148" s="22">
        <f t="shared" si="77"/>
        <v>15773.2</v>
      </c>
      <c r="G148" s="4">
        <v>9621.7584000000006</v>
      </c>
      <c r="H148" s="4">
        <v>14513.6134</v>
      </c>
      <c r="I148" s="4">
        <v>14513.6134</v>
      </c>
      <c r="J148" s="25"/>
    </row>
    <row r="149" spans="1:10" ht="94.5" outlineLevel="3">
      <c r="A149" s="20" t="s">
        <v>322</v>
      </c>
      <c r="B149" s="21" t="s">
        <v>143</v>
      </c>
      <c r="C149" s="21" t="s">
        <v>144</v>
      </c>
      <c r="D149" s="22">
        <v>328.44448999999997</v>
      </c>
      <c r="E149" s="22">
        <v>328.44448999999997</v>
      </c>
      <c r="F149" s="22">
        <f t="shared" si="77"/>
        <v>328.44448999999997</v>
      </c>
      <c r="G149" s="22">
        <v>0</v>
      </c>
      <c r="H149" s="22">
        <v>0</v>
      </c>
      <c r="I149" s="22">
        <v>0</v>
      </c>
      <c r="J149" s="25"/>
    </row>
    <row r="150" spans="1:10" ht="94.5" outlineLevel="3">
      <c r="A150" s="20" t="s">
        <v>323</v>
      </c>
      <c r="B150" s="21" t="s">
        <v>145</v>
      </c>
      <c r="C150" s="21" t="s">
        <v>144</v>
      </c>
      <c r="D150" s="22">
        <v>2191.4736800000001</v>
      </c>
      <c r="E150" s="22">
        <v>2191.4736800000001</v>
      </c>
      <c r="F150" s="22">
        <f t="shared" si="77"/>
        <v>2191.4736800000001</v>
      </c>
      <c r="G150" s="22">
        <v>0</v>
      </c>
      <c r="H150" s="22">
        <v>0</v>
      </c>
      <c r="I150" s="22">
        <v>0</v>
      </c>
      <c r="J150" s="25"/>
    </row>
    <row r="151" spans="1:10" ht="94.5" outlineLevel="3">
      <c r="A151" s="20" t="s">
        <v>324</v>
      </c>
      <c r="B151" s="21" t="s">
        <v>141</v>
      </c>
      <c r="C151" s="21" t="s">
        <v>144</v>
      </c>
      <c r="D151" s="22">
        <v>99196.476999999999</v>
      </c>
      <c r="E151" s="22">
        <v>82499.276989999998</v>
      </c>
      <c r="F151" s="22">
        <f t="shared" si="77"/>
        <v>99196.476999999999</v>
      </c>
      <c r="G151" s="4">
        <v>95393.2</v>
      </c>
      <c r="H151" s="4">
        <v>95393.2</v>
      </c>
      <c r="I151" s="4">
        <v>95393.2</v>
      </c>
      <c r="J151" s="25"/>
    </row>
    <row r="152" spans="1:10" ht="110.25" outlineLevel="3">
      <c r="A152" s="20" t="s">
        <v>325</v>
      </c>
      <c r="B152" s="21" t="s">
        <v>146</v>
      </c>
      <c r="C152" s="21" t="s">
        <v>69</v>
      </c>
      <c r="D152" s="22">
        <v>0</v>
      </c>
      <c r="E152" s="22">
        <v>0</v>
      </c>
      <c r="F152" s="22">
        <f t="shared" si="77"/>
        <v>0</v>
      </c>
      <c r="G152" s="4">
        <v>0</v>
      </c>
      <c r="H152" s="4">
        <v>5000</v>
      </c>
      <c r="I152" s="4">
        <v>0</v>
      </c>
      <c r="J152" s="25"/>
    </row>
    <row r="153" spans="1:10" ht="110.25" outlineLevel="3">
      <c r="A153" s="20" t="s">
        <v>326</v>
      </c>
      <c r="B153" s="21" t="s">
        <v>147</v>
      </c>
      <c r="C153" s="21" t="s">
        <v>69</v>
      </c>
      <c r="D153" s="22">
        <v>1043.46</v>
      </c>
      <c r="E153" s="22">
        <v>0</v>
      </c>
      <c r="F153" s="22">
        <f t="shared" si="77"/>
        <v>1043.46</v>
      </c>
      <c r="G153" s="22">
        <v>0</v>
      </c>
      <c r="H153" s="22">
        <v>0</v>
      </c>
      <c r="I153" s="22">
        <v>0</v>
      </c>
      <c r="J153" s="25"/>
    </row>
    <row r="154" spans="1:10" ht="51.75" customHeight="1" outlineLevel="3">
      <c r="A154" s="20" t="s">
        <v>327</v>
      </c>
      <c r="B154" s="21" t="s">
        <v>141</v>
      </c>
      <c r="C154" s="21" t="s">
        <v>69</v>
      </c>
      <c r="D154" s="22">
        <v>0</v>
      </c>
      <c r="E154" s="22">
        <v>0</v>
      </c>
      <c r="F154" s="22">
        <f t="shared" si="77"/>
        <v>0</v>
      </c>
      <c r="G154" s="4">
        <v>0</v>
      </c>
      <c r="H154" s="4">
        <v>0</v>
      </c>
      <c r="I154" s="4">
        <v>700</v>
      </c>
      <c r="J154" s="25"/>
    </row>
    <row r="155" spans="1:10" ht="94.5" outlineLevel="3">
      <c r="A155" s="20" t="s">
        <v>328</v>
      </c>
      <c r="B155" s="21" t="s">
        <v>141</v>
      </c>
      <c r="C155" s="21" t="s">
        <v>148</v>
      </c>
      <c r="D155" s="22">
        <v>208.16327000000001</v>
      </c>
      <c r="E155" s="22">
        <v>208.16327000000001</v>
      </c>
      <c r="F155" s="22">
        <f t="shared" si="77"/>
        <v>208.16327000000001</v>
      </c>
      <c r="G155" s="22">
        <v>0</v>
      </c>
      <c r="H155" s="22">
        <v>0</v>
      </c>
      <c r="I155" s="22">
        <v>0</v>
      </c>
      <c r="J155" s="25"/>
    </row>
    <row r="156" spans="1:10" ht="78.75" outlineLevel="3">
      <c r="A156" s="20" t="s">
        <v>329</v>
      </c>
      <c r="B156" s="21" t="s">
        <v>149</v>
      </c>
      <c r="C156" s="21" t="s">
        <v>124</v>
      </c>
      <c r="D156" s="22">
        <v>9761.2199999999993</v>
      </c>
      <c r="E156" s="22">
        <v>9761.2199999999993</v>
      </c>
      <c r="F156" s="22">
        <f t="shared" si="77"/>
        <v>9761.2199999999993</v>
      </c>
      <c r="G156" s="22">
        <v>0</v>
      </c>
      <c r="H156" s="22">
        <v>0</v>
      </c>
      <c r="I156" s="22">
        <v>0</v>
      </c>
      <c r="J156" s="25"/>
    </row>
    <row r="157" spans="1:10" ht="173.25" outlineLevel="3">
      <c r="A157" s="20" t="s">
        <v>330</v>
      </c>
      <c r="B157" s="21" t="s">
        <v>150</v>
      </c>
      <c r="C157" s="21" t="s">
        <v>124</v>
      </c>
      <c r="D157" s="22">
        <v>375.8</v>
      </c>
      <c r="E157" s="22">
        <v>375.8</v>
      </c>
      <c r="F157" s="22">
        <f t="shared" si="77"/>
        <v>375.8</v>
      </c>
      <c r="G157" s="22">
        <v>0</v>
      </c>
      <c r="H157" s="22">
        <v>0</v>
      </c>
      <c r="I157" s="22">
        <v>0</v>
      </c>
      <c r="J157" s="25"/>
    </row>
    <row r="158" spans="1:10" ht="110.25" outlineLevel="3">
      <c r="A158" s="20" t="s">
        <v>331</v>
      </c>
      <c r="B158" s="21" t="s">
        <v>151</v>
      </c>
      <c r="C158" s="21" t="s">
        <v>124</v>
      </c>
      <c r="D158" s="22">
        <v>38120.199999999997</v>
      </c>
      <c r="E158" s="22">
        <v>29000</v>
      </c>
      <c r="F158" s="22">
        <f t="shared" si="77"/>
        <v>38120.199999999997</v>
      </c>
      <c r="G158" s="22">
        <v>0</v>
      </c>
      <c r="H158" s="22">
        <v>0</v>
      </c>
      <c r="I158" s="22">
        <v>0</v>
      </c>
      <c r="J158" s="25"/>
    </row>
    <row r="159" spans="1:10" ht="78.75" outlineLevel="3">
      <c r="A159" s="20" t="s">
        <v>332</v>
      </c>
      <c r="B159" s="21" t="s">
        <v>141</v>
      </c>
      <c r="C159" s="21" t="s">
        <v>124</v>
      </c>
      <c r="D159" s="22">
        <v>100571</v>
      </c>
      <c r="E159" s="22">
        <v>98121.000010000003</v>
      </c>
      <c r="F159" s="22">
        <f t="shared" si="77"/>
        <v>100571</v>
      </c>
      <c r="G159" s="4">
        <v>84905.8</v>
      </c>
      <c r="H159" s="4">
        <v>84905.8</v>
      </c>
      <c r="I159" s="4">
        <v>84905.8</v>
      </c>
      <c r="J159" s="25"/>
    </row>
    <row r="160" spans="1:10" ht="31.5" outlineLevel="2">
      <c r="A160" s="17" t="s">
        <v>217</v>
      </c>
      <c r="B160" s="18" t="s">
        <v>152</v>
      </c>
      <c r="C160" s="18" t="s">
        <v>17</v>
      </c>
      <c r="D160" s="19">
        <f>SUM(D161:D167)</f>
        <v>1437995.77501</v>
      </c>
      <c r="E160" s="19">
        <f t="shared" ref="E160" si="78">SUM(E161:E167)</f>
        <v>1092712.49379</v>
      </c>
      <c r="F160" s="19">
        <f t="shared" si="77"/>
        <v>1437995.77501</v>
      </c>
      <c r="G160" s="5">
        <f>SUM(G161:G167)</f>
        <v>1419119.8568</v>
      </c>
      <c r="H160" s="5">
        <f>SUM(H161:H167)</f>
        <v>1419402.9088999999</v>
      </c>
      <c r="I160" s="5">
        <f>SUM(I161:I167)</f>
        <v>1417615.8599</v>
      </c>
      <c r="J160" s="25"/>
    </row>
    <row r="161" spans="1:10" ht="63" outlineLevel="3">
      <c r="A161" s="20" t="s">
        <v>333</v>
      </c>
      <c r="B161" s="21" t="s">
        <v>153</v>
      </c>
      <c r="C161" s="21" t="s">
        <v>58</v>
      </c>
      <c r="D161" s="22">
        <v>47695.816010000002</v>
      </c>
      <c r="E161" s="22">
        <v>34878.17942</v>
      </c>
      <c r="F161" s="22">
        <f t="shared" si="77"/>
        <v>47695.816010000002</v>
      </c>
      <c r="G161" s="4">
        <v>44591.292999999998</v>
      </c>
      <c r="H161" s="4">
        <v>41225.724000000002</v>
      </c>
      <c r="I161" s="4">
        <v>44475.31</v>
      </c>
      <c r="J161" s="25"/>
    </row>
    <row r="162" spans="1:10" ht="126" outlineLevel="3">
      <c r="A162" s="20" t="s">
        <v>334</v>
      </c>
      <c r="B162" s="21" t="s">
        <v>154</v>
      </c>
      <c r="C162" s="21" t="s">
        <v>58</v>
      </c>
      <c r="D162" s="22">
        <v>7038.2950000000001</v>
      </c>
      <c r="E162" s="22">
        <v>7038.2950000000001</v>
      </c>
      <c r="F162" s="22">
        <f t="shared" si="77"/>
        <v>7038.2950000000001</v>
      </c>
      <c r="G162" s="4">
        <v>2923.2379999999998</v>
      </c>
      <c r="H162" s="4">
        <v>6541.0879999999997</v>
      </c>
      <c r="I162" s="4">
        <v>1504.453</v>
      </c>
      <c r="J162" s="25"/>
    </row>
    <row r="163" spans="1:10" ht="110.25" outlineLevel="3">
      <c r="A163" s="20" t="s">
        <v>335</v>
      </c>
      <c r="B163" s="21" t="s">
        <v>155</v>
      </c>
      <c r="C163" s="21" t="s">
        <v>58</v>
      </c>
      <c r="D163" s="22">
        <v>54.744999999999997</v>
      </c>
      <c r="E163" s="22">
        <v>54.744999999999997</v>
      </c>
      <c r="F163" s="22">
        <f t="shared" si="77"/>
        <v>54.744999999999997</v>
      </c>
      <c r="G163" s="4">
        <v>7.7460000000000004</v>
      </c>
      <c r="H163" s="4">
        <v>6.907</v>
      </c>
      <c r="I163" s="4">
        <v>6.907</v>
      </c>
      <c r="J163" s="25"/>
    </row>
    <row r="164" spans="1:10" ht="94.5" outlineLevel="3">
      <c r="A164" s="20" t="s">
        <v>336</v>
      </c>
      <c r="B164" s="21" t="s">
        <v>153</v>
      </c>
      <c r="C164" s="21" t="s">
        <v>67</v>
      </c>
      <c r="D164" s="22">
        <v>2079.9690000000001</v>
      </c>
      <c r="E164" s="22">
        <v>1979.5983699999999</v>
      </c>
      <c r="F164" s="22">
        <f t="shared" si="77"/>
        <v>2079.9690000000001</v>
      </c>
      <c r="G164" s="4">
        <v>1704.1797999999999</v>
      </c>
      <c r="H164" s="4">
        <v>1735.7899</v>
      </c>
      <c r="I164" s="4">
        <v>1735.7899</v>
      </c>
      <c r="J164" s="25"/>
    </row>
    <row r="165" spans="1:10" ht="78.75" outlineLevel="3">
      <c r="A165" s="20" t="s">
        <v>337</v>
      </c>
      <c r="B165" s="21" t="s">
        <v>153</v>
      </c>
      <c r="C165" s="21" t="s">
        <v>124</v>
      </c>
      <c r="D165" s="22">
        <f>5500-100</f>
        <v>5400</v>
      </c>
      <c r="E165" s="22">
        <v>4203.8760000000002</v>
      </c>
      <c r="F165" s="22">
        <f t="shared" si="77"/>
        <v>5400</v>
      </c>
      <c r="G165" s="4">
        <v>5500</v>
      </c>
      <c r="H165" s="4">
        <v>5500</v>
      </c>
      <c r="I165" s="4">
        <v>5500</v>
      </c>
      <c r="J165" s="25"/>
    </row>
    <row r="166" spans="1:10" ht="141.75" outlineLevel="3">
      <c r="A166" s="20" t="s">
        <v>338</v>
      </c>
      <c r="B166" s="21" t="s">
        <v>156</v>
      </c>
      <c r="C166" s="21" t="s">
        <v>124</v>
      </c>
      <c r="D166" s="22">
        <f>9453.3-1450.8</f>
        <v>8002.4999999999991</v>
      </c>
      <c r="E166" s="22">
        <v>5700</v>
      </c>
      <c r="F166" s="22">
        <f t="shared" si="77"/>
        <v>8002.4999999999991</v>
      </c>
      <c r="G166" s="4">
        <v>6944.4</v>
      </c>
      <c r="H166" s="4">
        <v>6944.4</v>
      </c>
      <c r="I166" s="4">
        <v>6944.4</v>
      </c>
      <c r="J166" s="25"/>
    </row>
    <row r="167" spans="1:10" ht="78.75" outlineLevel="3">
      <c r="A167" s="20" t="s">
        <v>339</v>
      </c>
      <c r="B167" s="21" t="s">
        <v>157</v>
      </c>
      <c r="C167" s="21" t="s">
        <v>124</v>
      </c>
      <c r="D167" s="22">
        <v>1367724.45</v>
      </c>
      <c r="E167" s="22">
        <v>1038857.8</v>
      </c>
      <c r="F167" s="22">
        <f t="shared" si="77"/>
        <v>1367724.45</v>
      </c>
      <c r="G167" s="4">
        <v>1357449</v>
      </c>
      <c r="H167" s="4">
        <v>1357449</v>
      </c>
      <c r="I167" s="4">
        <v>1357449</v>
      </c>
      <c r="J167" s="25"/>
    </row>
    <row r="168" spans="1:10" ht="31.5" outlineLevel="2">
      <c r="A168" s="17" t="s">
        <v>218</v>
      </c>
      <c r="B168" s="18" t="s">
        <v>158</v>
      </c>
      <c r="C168" s="18" t="s">
        <v>17</v>
      </c>
      <c r="D168" s="19">
        <f>SUM(D169:D173)</f>
        <v>52281.22</v>
      </c>
      <c r="E168" s="19">
        <f t="shared" ref="E168" si="79">SUM(E169:E173)</f>
        <v>47253.48</v>
      </c>
      <c r="F168" s="19">
        <f t="shared" si="77"/>
        <v>52281.22</v>
      </c>
      <c r="G168" s="5">
        <f>SUM(G169:G173)</f>
        <v>5483.6</v>
      </c>
      <c r="H168" s="5">
        <f>SUM(H169:H173)</f>
        <v>12323.075000000001</v>
      </c>
      <c r="I168" s="5">
        <f>SUM(I169:I173)</f>
        <v>315.23599999999999</v>
      </c>
      <c r="J168" s="25"/>
    </row>
    <row r="169" spans="1:10" ht="63" outlineLevel="3">
      <c r="A169" s="20" t="s">
        <v>340</v>
      </c>
      <c r="B169" s="21" t="s">
        <v>159</v>
      </c>
      <c r="C169" s="21" t="s">
        <v>58</v>
      </c>
      <c r="D169" s="22">
        <v>1250</v>
      </c>
      <c r="E169" s="22">
        <v>550</v>
      </c>
      <c r="F169" s="22">
        <f t="shared" si="77"/>
        <v>1250</v>
      </c>
      <c r="G169" s="4">
        <v>0</v>
      </c>
      <c r="H169" s="4">
        <v>6018.375</v>
      </c>
      <c r="I169" s="4">
        <v>0</v>
      </c>
      <c r="J169" s="25"/>
    </row>
    <row r="170" spans="1:10" ht="94.5" outlineLevel="3">
      <c r="A170" s="20" t="s">
        <v>341</v>
      </c>
      <c r="B170" s="21" t="s">
        <v>159</v>
      </c>
      <c r="C170" s="21" t="s">
        <v>148</v>
      </c>
      <c r="D170" s="22">
        <v>900</v>
      </c>
      <c r="E170" s="22">
        <v>900</v>
      </c>
      <c r="F170" s="22">
        <f t="shared" si="77"/>
        <v>900</v>
      </c>
      <c r="G170" s="22"/>
      <c r="H170" s="22">
        <v>0</v>
      </c>
      <c r="I170" s="22">
        <v>0</v>
      </c>
      <c r="J170" s="25"/>
    </row>
    <row r="171" spans="1:10" ht="141.75" outlineLevel="3">
      <c r="A171" s="20" t="s">
        <v>342</v>
      </c>
      <c r="B171" s="21" t="s">
        <v>160</v>
      </c>
      <c r="C171" s="21" t="s">
        <v>124</v>
      </c>
      <c r="D171" s="22">
        <v>1251.02</v>
      </c>
      <c r="E171" s="22">
        <v>625.51</v>
      </c>
      <c r="F171" s="22">
        <f t="shared" si="77"/>
        <v>1251.02</v>
      </c>
      <c r="G171" s="4">
        <v>5483.6</v>
      </c>
      <c r="H171" s="4">
        <v>6304.7</v>
      </c>
      <c r="I171" s="4">
        <v>315.23599999999999</v>
      </c>
      <c r="J171" s="25"/>
    </row>
    <row r="172" spans="1:10" ht="126" outlineLevel="3">
      <c r="A172" s="20" t="s">
        <v>343</v>
      </c>
      <c r="B172" s="21" t="s">
        <v>161</v>
      </c>
      <c r="C172" s="21" t="s">
        <v>124</v>
      </c>
      <c r="D172" s="22">
        <v>42708.3</v>
      </c>
      <c r="E172" s="22">
        <v>39371</v>
      </c>
      <c r="F172" s="22">
        <f t="shared" si="77"/>
        <v>42708.3</v>
      </c>
      <c r="G172" s="22"/>
      <c r="H172" s="22">
        <v>0</v>
      </c>
      <c r="I172" s="22">
        <v>0</v>
      </c>
      <c r="J172" s="25"/>
    </row>
    <row r="173" spans="1:10" ht="78.75" outlineLevel="3">
      <c r="A173" s="20" t="s">
        <v>344</v>
      </c>
      <c r="B173" s="21" t="s">
        <v>159</v>
      </c>
      <c r="C173" s="21" t="s">
        <v>124</v>
      </c>
      <c r="D173" s="22">
        <v>6171.9</v>
      </c>
      <c r="E173" s="22">
        <v>5806.97</v>
      </c>
      <c r="F173" s="22">
        <f t="shared" si="77"/>
        <v>6171.9</v>
      </c>
      <c r="G173" s="22"/>
      <c r="H173" s="22">
        <v>0</v>
      </c>
      <c r="I173" s="22">
        <v>0</v>
      </c>
      <c r="J173" s="25"/>
    </row>
    <row r="174" spans="1:10" ht="31.5" outlineLevel="1">
      <c r="A174" s="17" t="s">
        <v>219</v>
      </c>
      <c r="B174" s="18" t="s">
        <v>162</v>
      </c>
      <c r="C174" s="18" t="s">
        <v>17</v>
      </c>
      <c r="D174" s="19">
        <f>D175</f>
        <v>452.2</v>
      </c>
      <c r="E174" s="19">
        <f t="shared" ref="E174:I174" si="80">E175</f>
        <v>452.2</v>
      </c>
      <c r="F174" s="19">
        <f t="shared" si="77"/>
        <v>452.2</v>
      </c>
      <c r="G174" s="19">
        <f t="shared" si="80"/>
        <v>0</v>
      </c>
      <c r="H174" s="19">
        <f t="shared" si="80"/>
        <v>0</v>
      </c>
      <c r="I174" s="19">
        <f t="shared" si="80"/>
        <v>0</v>
      </c>
      <c r="J174" s="25"/>
    </row>
    <row r="175" spans="1:10" ht="47.25" outlineLevel="2">
      <c r="A175" s="17" t="s">
        <v>345</v>
      </c>
      <c r="B175" s="18" t="s">
        <v>163</v>
      </c>
      <c r="C175" s="18" t="s">
        <v>17</v>
      </c>
      <c r="D175" s="19">
        <f>D176+D177</f>
        <v>452.2</v>
      </c>
      <c r="E175" s="19">
        <f t="shared" ref="E175:I175" si="81">E176+E177</f>
        <v>452.2</v>
      </c>
      <c r="F175" s="19">
        <f t="shared" si="77"/>
        <v>452.2</v>
      </c>
      <c r="G175" s="19">
        <f t="shared" si="81"/>
        <v>0</v>
      </c>
      <c r="H175" s="19">
        <f t="shared" si="81"/>
        <v>0</v>
      </c>
      <c r="I175" s="19">
        <f t="shared" si="81"/>
        <v>0</v>
      </c>
      <c r="J175" s="25"/>
    </row>
    <row r="176" spans="1:10" ht="63" outlineLevel="3">
      <c r="A176" s="20" t="s">
        <v>346</v>
      </c>
      <c r="B176" s="21" t="s">
        <v>163</v>
      </c>
      <c r="C176" s="21" t="s">
        <v>58</v>
      </c>
      <c r="D176" s="22">
        <v>407.2</v>
      </c>
      <c r="E176" s="22">
        <v>407.2</v>
      </c>
      <c r="F176" s="22">
        <f t="shared" si="77"/>
        <v>407.2</v>
      </c>
      <c r="G176" s="22">
        <v>0</v>
      </c>
      <c r="H176" s="22">
        <v>0</v>
      </c>
      <c r="I176" s="22">
        <v>0</v>
      </c>
      <c r="J176" s="25"/>
    </row>
    <row r="177" spans="1:10" ht="94.5" outlineLevel="3">
      <c r="A177" s="20" t="s">
        <v>347</v>
      </c>
      <c r="B177" s="21" t="s">
        <v>163</v>
      </c>
      <c r="C177" s="21" t="s">
        <v>67</v>
      </c>
      <c r="D177" s="22">
        <v>45</v>
      </c>
      <c r="E177" s="22">
        <v>45</v>
      </c>
      <c r="F177" s="22">
        <f t="shared" si="77"/>
        <v>45</v>
      </c>
      <c r="G177" s="22">
        <v>0</v>
      </c>
      <c r="H177" s="22">
        <v>0</v>
      </c>
      <c r="I177" s="22">
        <v>0</v>
      </c>
      <c r="J177" s="25"/>
    </row>
    <row r="178" spans="1:10" ht="141.75" outlineLevel="1">
      <c r="A178" s="17" t="s">
        <v>220</v>
      </c>
      <c r="B178" s="18" t="s">
        <v>164</v>
      </c>
      <c r="C178" s="18" t="s">
        <v>17</v>
      </c>
      <c r="D178" s="19">
        <f>D179</f>
        <v>5846.8678300000001</v>
      </c>
      <c r="E178" s="19">
        <f t="shared" ref="E178:I178" si="82">E179</f>
        <v>5846.8678300000001</v>
      </c>
      <c r="F178" s="19">
        <f t="shared" si="77"/>
        <v>5846.8678300000001</v>
      </c>
      <c r="G178" s="19">
        <f t="shared" si="82"/>
        <v>0</v>
      </c>
      <c r="H178" s="19">
        <f t="shared" si="82"/>
        <v>0</v>
      </c>
      <c r="I178" s="19">
        <f t="shared" si="82"/>
        <v>0</v>
      </c>
      <c r="J178" s="25"/>
    </row>
    <row r="179" spans="1:10" ht="157.5" outlineLevel="2">
      <c r="A179" s="17" t="s">
        <v>221</v>
      </c>
      <c r="B179" s="18" t="s">
        <v>165</v>
      </c>
      <c r="C179" s="18" t="s">
        <v>17</v>
      </c>
      <c r="D179" s="19">
        <f>D180+D181</f>
        <v>5846.8678300000001</v>
      </c>
      <c r="E179" s="19">
        <f t="shared" ref="E179:I179" si="83">E180+E181</f>
        <v>5846.8678300000001</v>
      </c>
      <c r="F179" s="19">
        <f t="shared" si="77"/>
        <v>5846.8678300000001</v>
      </c>
      <c r="G179" s="19">
        <f t="shared" si="83"/>
        <v>0</v>
      </c>
      <c r="H179" s="19">
        <f t="shared" si="83"/>
        <v>0</v>
      </c>
      <c r="I179" s="19">
        <f t="shared" si="83"/>
        <v>0</v>
      </c>
      <c r="J179" s="25"/>
    </row>
    <row r="180" spans="1:10" ht="63" outlineLevel="3">
      <c r="A180" s="20" t="s">
        <v>348</v>
      </c>
      <c r="B180" s="21" t="s">
        <v>166</v>
      </c>
      <c r="C180" s="21" t="s">
        <v>58</v>
      </c>
      <c r="D180" s="22">
        <v>640.77250000000004</v>
      </c>
      <c r="E180" s="22">
        <v>640.77250000000004</v>
      </c>
      <c r="F180" s="22">
        <f t="shared" si="77"/>
        <v>640.77250000000004</v>
      </c>
      <c r="G180" s="22">
        <v>0</v>
      </c>
      <c r="H180" s="22">
        <v>0</v>
      </c>
      <c r="I180" s="22">
        <v>0</v>
      </c>
      <c r="J180" s="25"/>
    </row>
    <row r="181" spans="1:10" ht="94.5" outlineLevel="3">
      <c r="A181" s="20" t="s">
        <v>349</v>
      </c>
      <c r="B181" s="21" t="s">
        <v>166</v>
      </c>
      <c r="C181" s="21" t="s">
        <v>144</v>
      </c>
      <c r="D181" s="22">
        <v>5206.0953300000001</v>
      </c>
      <c r="E181" s="22">
        <v>5206.0953300000001</v>
      </c>
      <c r="F181" s="22">
        <f t="shared" si="77"/>
        <v>5206.0953300000001</v>
      </c>
      <c r="G181" s="22">
        <v>0</v>
      </c>
      <c r="H181" s="22">
        <v>0</v>
      </c>
      <c r="I181" s="22">
        <v>0</v>
      </c>
      <c r="J181" s="25"/>
    </row>
    <row r="182" spans="1:10" ht="94.5" outlineLevel="1">
      <c r="A182" s="17" t="s">
        <v>222</v>
      </c>
      <c r="B182" s="18" t="s">
        <v>167</v>
      </c>
      <c r="C182" s="18" t="s">
        <v>17</v>
      </c>
      <c r="D182" s="19">
        <f>D183</f>
        <v>-1427.77999</v>
      </c>
      <c r="E182" s="19">
        <f t="shared" ref="E182:I183" si="84">E183</f>
        <v>-1427.77999</v>
      </c>
      <c r="F182" s="19">
        <f t="shared" si="77"/>
        <v>-1427.77999</v>
      </c>
      <c r="G182" s="19">
        <f t="shared" si="84"/>
        <v>0</v>
      </c>
      <c r="H182" s="19">
        <f t="shared" si="84"/>
        <v>0</v>
      </c>
      <c r="I182" s="19">
        <f t="shared" si="84"/>
        <v>0</v>
      </c>
      <c r="J182" s="25"/>
    </row>
    <row r="183" spans="1:10" ht="78.75" outlineLevel="2">
      <c r="A183" s="17" t="s">
        <v>350</v>
      </c>
      <c r="B183" s="18" t="s">
        <v>168</v>
      </c>
      <c r="C183" s="18" t="s">
        <v>17</v>
      </c>
      <c r="D183" s="19">
        <f>D184</f>
        <v>-1427.77999</v>
      </c>
      <c r="E183" s="19">
        <f t="shared" si="84"/>
        <v>-1427.77999</v>
      </c>
      <c r="F183" s="19">
        <f t="shared" si="77"/>
        <v>-1427.77999</v>
      </c>
      <c r="G183" s="19">
        <f t="shared" si="84"/>
        <v>0</v>
      </c>
      <c r="H183" s="19">
        <f t="shared" si="84"/>
        <v>0</v>
      </c>
      <c r="I183" s="19">
        <f t="shared" si="84"/>
        <v>0</v>
      </c>
      <c r="J183" s="25"/>
    </row>
    <row r="184" spans="1:10" ht="78.75" outlineLevel="3">
      <c r="A184" s="20" t="s">
        <v>351</v>
      </c>
      <c r="B184" s="21" t="s">
        <v>169</v>
      </c>
      <c r="C184" s="21" t="s">
        <v>58</v>
      </c>
      <c r="D184" s="22">
        <v>-1427.77999</v>
      </c>
      <c r="E184" s="22">
        <v>-1427.77999</v>
      </c>
      <c r="F184" s="22">
        <f t="shared" si="77"/>
        <v>-1427.77999</v>
      </c>
      <c r="G184" s="22">
        <v>0</v>
      </c>
      <c r="H184" s="22">
        <v>0</v>
      </c>
      <c r="I184" s="22">
        <v>0</v>
      </c>
      <c r="J184" s="25"/>
    </row>
    <row r="185" spans="1:10" ht="12.75" customHeight="1">
      <c r="A185" s="23"/>
      <c r="B185" s="23"/>
      <c r="C185" s="23"/>
      <c r="D185" s="24"/>
      <c r="E185" s="24"/>
      <c r="F185" s="24"/>
      <c r="G185" s="24"/>
      <c r="H185" s="24"/>
      <c r="I185" s="24"/>
    </row>
    <row r="186" spans="1:10" ht="12.75" customHeight="1">
      <c r="A186" s="36"/>
      <c r="B186" s="37"/>
      <c r="C186" s="37"/>
      <c r="D186" s="37"/>
      <c r="E186" s="37"/>
      <c r="F186" s="37"/>
      <c r="G186" s="37"/>
      <c r="H186" s="37"/>
      <c r="I186" s="37"/>
    </row>
  </sheetData>
  <mergeCells count="12">
    <mergeCell ref="B9:C9"/>
    <mergeCell ref="B6:F6"/>
    <mergeCell ref="A1:I4"/>
    <mergeCell ref="B8:C8"/>
    <mergeCell ref="A186:I186"/>
    <mergeCell ref="A10:I10"/>
    <mergeCell ref="A11:B11"/>
    <mergeCell ref="C11:C12"/>
    <mergeCell ref="D11:D12"/>
    <mergeCell ref="E11:E12"/>
    <mergeCell ref="F11:F12"/>
    <mergeCell ref="G11:I11"/>
  </mergeCells>
  <pageMargins left="0.70866141732283472" right="0.70866141732283472" top="0.49" bottom="0.31496062992125984" header="0.51" footer="0.31496062992125984"/>
  <pageSetup paperSize="9" scale="65" fitToHeight="0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08.11.2023&lt;/string&gt;&#10;  &lt;/DateInfo&gt;&#10;  &lt;Code&gt;MAKET_GENERATOR&lt;/Code&gt;&#10;  &lt;ObjectCode&gt;MAKET_GENERATOR&lt;/ObjectCode&gt;&#10;  &lt;DocName&gt;Реестр источников доходов бюджета МО ГО _Усинск_&lt;/DocName&gt;&#10;  &lt;VariantName&gt;Реестр источников доходов бюджета МО ГО &quot;Усинск&quot;&lt;/VariantName&gt;&#10;  &lt;VariantLink xsi:nil=&quot;true&quot; /&gt;&#10;  &lt;ReportCode&gt;MAKET_4eaa01f9_3c95_4b59_88f9_5568e08d4de7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FCE996E-B8DA-4BF3-B67B-28FFF507E76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РИД</vt:lpstr>
      <vt:lpstr>Лист1</vt:lpstr>
      <vt:lpstr>РИД!Заголовки_для_печати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Хаматдинова Светлана Амирановна</dc:creator>
  <cp:lastModifiedBy>Хаматдинова Светлана Амирановна</cp:lastModifiedBy>
  <cp:lastPrinted>2023-11-14T07:53:30Z</cp:lastPrinted>
  <dcterms:created xsi:type="dcterms:W3CDTF">2023-11-08T09:01:18Z</dcterms:created>
  <dcterms:modified xsi:type="dcterms:W3CDTF">2023-11-14T07:53:33Z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Реестр источников доходов бюджета МО ГО _Усинск_</vt:lpwstr>
  </property>
  <property fmtid="{D5CDD505-2E9C-101B-9397-08002B2CF9AE}" pid="3" name="Название отчета">
    <vt:lpwstr>Реестр источников доходов бюджета МО ГО _Усинск_(7).xlsx</vt:lpwstr>
  </property>
  <property fmtid="{D5CDD505-2E9C-101B-9397-08002B2CF9AE}" pid="4" name="Версия клиента">
    <vt:lpwstr>23.1.29.6270 (.NET 4.7.2)</vt:lpwstr>
  </property>
  <property fmtid="{D5CDD505-2E9C-101B-9397-08002B2CF9AE}" pid="5" name="Версия базы">
    <vt:lpwstr>23.1.6261.338325837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10.33.69.128</vt:lpwstr>
  </property>
  <property fmtid="{D5CDD505-2E9C-101B-9397-08002B2CF9AE}" pid="8" name="База">
    <vt:lpwstr>komi_2023</vt:lpwstr>
  </property>
  <property fmtid="{D5CDD505-2E9C-101B-9397-08002B2CF9AE}" pid="9" name="Пользователь">
    <vt:lpwstr>06-фу-хаматдинова-са</vt:lpwstr>
  </property>
  <property fmtid="{D5CDD505-2E9C-101B-9397-08002B2CF9AE}" pid="10" name="Шаблон">
    <vt:lpwstr>Реестр_источ_дох.xlt</vt:lpwstr>
  </property>
  <property fmtid="{D5CDD505-2E9C-101B-9397-08002B2CF9AE}" pid="11" name="Локальная база">
    <vt:lpwstr>не используется</vt:lpwstr>
  </property>
</Properties>
</file>