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940" yWindow="0" windowWidth="13785" windowHeight="12765"/>
  </bookViews>
  <sheets>
    <sheet name="Документ" sheetId="2" r:id="rId1"/>
  </sheets>
  <definedNames>
    <definedName name="_xlnm._FilterDatabase" localSheetId="0" hidden="1">Документ!$A$13:$I$13</definedName>
    <definedName name="_xlnm.Print_Titles" localSheetId="0">Документ!$13:$13</definedName>
  </definedNames>
  <calcPr calcId="124519"/>
</workbook>
</file>

<file path=xl/calcChain.xml><?xml version="1.0" encoding="utf-8"?>
<calcChain xmlns="http://schemas.openxmlformats.org/spreadsheetml/2006/main">
  <c r="F145" i="2"/>
  <c r="F136"/>
  <c r="F60"/>
  <c r="F165" l="1"/>
  <c r="F164"/>
  <c r="F113"/>
  <c r="F114"/>
  <c r="E131"/>
  <c r="D111"/>
  <c r="D83" s="1"/>
  <c r="D15" s="1"/>
  <c r="D171"/>
  <c r="D170" s="1"/>
  <c r="D167"/>
  <c r="D166" s="1"/>
  <c r="D163"/>
  <c r="D162" s="1"/>
  <c r="D155"/>
  <c r="D147"/>
  <c r="D134"/>
  <c r="D131"/>
  <c r="F69"/>
  <c r="E171"/>
  <c r="E170" s="1"/>
  <c r="E167"/>
  <c r="E166" s="1"/>
  <c r="E163"/>
  <c r="E162" s="1"/>
  <c r="E155"/>
  <c r="E147"/>
  <c r="E134"/>
  <c r="E126"/>
  <c r="E124"/>
  <c r="E121"/>
  <c r="E111"/>
  <c r="E109"/>
  <c r="E84"/>
  <c r="E81"/>
  <c r="E79"/>
  <c r="E73"/>
  <c r="E72" s="1"/>
  <c r="F67"/>
  <c r="E66"/>
  <c r="E65" s="1"/>
  <c r="E62"/>
  <c r="E78" l="1"/>
  <c r="E123"/>
  <c r="E130"/>
  <c r="E129" s="1"/>
  <c r="F163"/>
  <c r="D130"/>
  <c r="D129" s="1"/>
  <c r="E83"/>
  <c r="E57"/>
  <c r="E56" s="1"/>
  <c r="E50"/>
  <c r="E48"/>
  <c r="E44"/>
  <c r="E42"/>
  <c r="E39"/>
  <c r="E37"/>
  <c r="E35"/>
  <c r="E32"/>
  <c r="E26"/>
  <c r="E25" s="1"/>
  <c r="E17"/>
  <c r="E16" s="1"/>
  <c r="F120"/>
  <c r="F116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85"/>
  <c r="F110"/>
  <c r="F82"/>
  <c r="F81" s="1"/>
  <c r="F71"/>
  <c r="F70"/>
  <c r="F34"/>
  <c r="F38"/>
  <c r="F37" s="1"/>
  <c r="F29"/>
  <c r="F30"/>
  <c r="F28"/>
  <c r="F18"/>
  <c r="F24"/>
  <c r="F19"/>
  <c r="F162" l="1"/>
  <c r="E47"/>
  <c r="E41"/>
  <c r="E31"/>
  <c r="F109"/>
  <c r="G14"/>
  <c r="H14"/>
  <c r="I14"/>
  <c r="D14"/>
  <c r="E15" l="1"/>
  <c r="E14" s="1"/>
  <c r="F106"/>
  <c r="F107"/>
  <c r="F108"/>
  <c r="F112"/>
  <c r="F115"/>
  <c r="F117"/>
  <c r="F118"/>
  <c r="F119"/>
  <c r="F122"/>
  <c r="F121" s="1"/>
  <c r="F123"/>
  <c r="F124"/>
  <c r="F125"/>
  <c r="F126"/>
  <c r="F127"/>
  <c r="F128"/>
  <c r="F132"/>
  <c r="F133"/>
  <c r="F135"/>
  <c r="F137"/>
  <c r="F138"/>
  <c r="F139"/>
  <c r="F140"/>
  <c r="F141"/>
  <c r="F142"/>
  <c r="F143"/>
  <c r="F144"/>
  <c r="F146"/>
  <c r="F148"/>
  <c r="F149"/>
  <c r="F150"/>
  <c r="F151"/>
  <c r="F152"/>
  <c r="F153"/>
  <c r="F154"/>
  <c r="F156"/>
  <c r="F157"/>
  <c r="F158"/>
  <c r="F159"/>
  <c r="F160"/>
  <c r="F161"/>
  <c r="F166"/>
  <c r="F167"/>
  <c r="F168"/>
  <c r="F169"/>
  <c r="F170"/>
  <c r="F171"/>
  <c r="F172"/>
  <c r="F173"/>
  <c r="F174"/>
  <c r="F20"/>
  <c r="F21"/>
  <c r="F22"/>
  <c r="F23"/>
  <c r="F27"/>
  <c r="F33"/>
  <c r="F36"/>
  <c r="F35" s="1"/>
  <c r="F40"/>
  <c r="F39" s="1"/>
  <c r="F43"/>
  <c r="F45"/>
  <c r="F46"/>
  <c r="F49"/>
  <c r="F51"/>
  <c r="F52"/>
  <c r="F53"/>
  <c r="F54"/>
  <c r="F55"/>
  <c r="F58"/>
  <c r="F59"/>
  <c r="F61"/>
  <c r="F63"/>
  <c r="F64"/>
  <c r="F68"/>
  <c r="F74"/>
  <c r="F75"/>
  <c r="F76"/>
  <c r="F77"/>
  <c r="F80"/>
  <c r="F131" l="1"/>
  <c r="F155"/>
  <c r="F134"/>
  <c r="F147"/>
  <c r="F57"/>
  <c r="F44"/>
  <c r="F32"/>
  <c r="F111"/>
  <c r="F66"/>
  <c r="F62"/>
  <c r="F50"/>
  <c r="F42"/>
  <c r="F26"/>
  <c r="F17"/>
  <c r="F16" s="1"/>
  <c r="F84"/>
  <c r="F79"/>
  <c r="F73"/>
  <c r="F48"/>
  <c r="F130" l="1"/>
  <c r="F83"/>
  <c r="F41"/>
  <c r="F65"/>
  <c r="F56"/>
  <c r="F47"/>
  <c r="F72"/>
  <c r="F78"/>
  <c r="F25"/>
  <c r="F31"/>
  <c r="F129" l="1"/>
  <c r="F15"/>
  <c r="F14" l="1"/>
</calcChain>
</file>

<file path=xl/sharedStrings.xml><?xml version="1.0" encoding="utf-8"?>
<sst xmlns="http://schemas.openxmlformats.org/spreadsheetml/2006/main" count="507" uniqueCount="332">
  <si>
    <t>Финансовый орган:</t>
  </si>
  <si>
    <t xml:space="preserve">Единица измерения: </t>
  </si>
  <si>
    <t>тыс.руб.</t>
  </si>
  <si>
    <t>Классификация доходов бюджетов</t>
  </si>
  <si>
    <t>Прогноз доходов бюджета</t>
  </si>
  <si>
    <t>код</t>
  </si>
  <si>
    <t>наименование</t>
  </si>
  <si>
    <t>на 2025 г. (очередной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</si>
  <si>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</si>
  <si>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</si>
  <si>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</si>
  <si>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</si>
  <si>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</si>
  <si>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</si>
  <si>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</si>
  <si>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</si>
  <si>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</si>
  <si>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</si>
  <si>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</si>
  <si>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НАЛОГОВЫЕ И НЕНАЛОГОВЫЕ ДОХОДЫ</t>
  </si>
  <si>
    <t xml:space="preserve"> 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</si>
  <si>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</si>
  <si>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</si>
  <si>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</si>
  <si>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Федеральная налоговая служба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</si>
  <si>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</si>
  <si>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</si>
  <si>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</si>
  <si>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</si>
  <si>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</si>
  <si>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</si>
  <si>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</si>
  <si>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</si>
  <si>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</si>
  <si>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</si>
  <si>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</si>
  <si>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</si>
  <si>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</si>
  <si>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</si>
  <si>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</si>
  <si>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</si>
  <si>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</si>
  <si>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</si>
  <si>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</si>
  <si>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</si>
  <si>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</si>
  <si>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</si>
  <si>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</si>
  <si>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</si>
  <si>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</si>
  <si>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</si>
  <si>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</si>
  <si>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</si>
  <si>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</si>
  <si>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</si>
  <si>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</si>
  <si>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Министерство цифрового развития, связи и массовых коммуникаций Республики Коми</t>
  </si>
  <si>
    <t>Администрация муниципального округа "Усинск" Республики Коми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</si>
  <si>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</si>
  <si>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</si>
  <si>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</si>
  <si>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</si>
  <si>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</si>
  <si>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Управление жилищно-коммунального хозяйства администрации муниципального округа "Усинск" Республики Коми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</si>
  <si>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</si>
  <si>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Комитет по управлению муниципальным имуществом администрации муниципального округа "Усинск" Республики Коми</t>
  </si>
  <si>
    <t>Доходы от сдачи в аренду имущества, составляющего казну муниципальных округов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</si>
  <si>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</si>
  <si>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</si>
  <si>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</si>
  <si>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</si>
  <si>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Федеральная служба по надзору в сфере природопользования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</si>
  <si>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</si>
  <si>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</si>
  <si>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</si>
  <si>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бюджетов муниципальных округов</t>
  </si>
  <si>
    <t>Управление образования администрации муниципального округа "Усинск" Республики Коми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</si>
  <si>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</si>
  <si>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</si>
  <si>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</si>
  <si>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</si>
  <si>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</si>
  <si>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</si>
  <si>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</si>
  <si>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</si>
  <si>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Служба Республики Коми строительного, жилищного и технического надзора (контроля)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</si>
  <si>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</si>
  <si>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Министерство природных ресурсов и охраны окружающей среды Республики Коми</t>
  </si>
  <si>
    <t>Министерство здравоохранения Республики Коми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</si>
  <si>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</si>
  <si>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Министерство образования и науки Республики Коми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</si>
  <si>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</si>
  <si>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</si>
  <si>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</si>
  <si>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</si>
  <si>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Министерство юстиции Республики Коми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</si>
  <si>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</si>
  <si>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</si>
  <si>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</si>
  <si>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</si>
  <si>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</si>
  <si>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</si>
  <si>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</si>
  <si>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</si>
  <si>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Контрольно-счетная палата муниципального округа "Усинск" Республики Коми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</si>
  <si>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</si>
  <si>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</si>
  <si>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муниципального округа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</si>
  <si>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</si>
  <si>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</si>
  <si>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Федеральная служба по надзору в сфере защиты прав потребителей и благополучия человека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</si>
  <si>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</si>
  <si>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</si>
  <si>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</si>
  <si>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Управление культуры и национальной политики администрации муниципального округа "Усинск" Республики Коми</t>
  </si>
  <si>
    <t>Управление физической культуры и спорта администрации муниципального округа "Усинск" Республики Коми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</si>
  <si>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</si>
  <si>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</si>
  <si>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</si>
  <si>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</si>
  <si>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округов</t>
  </si>
  <si>
    <t>Инициативные платежи</t>
  </si>
  <si>
    <t>Инициативные платежи, зачисляемые в бюджеты муниципальных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</si>
  <si>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</si>
  <si>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</si>
  <si>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</si>
  <si>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муниципальных округов на поддержку мер по обеспечению сбалансированности бюджетов</t>
  </si>
  <si>
    <t>Финансовое управление администрации муниципального округа "Усинск" Республики Коми</t>
  </si>
  <si>
    <t>Прочие дотации бюджетам муниципальных округов</t>
  </si>
  <si>
    <t>Субсидии бюджетам бюджетной системы Российской Федерации (межбюджетные субсидии)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</si>
  <si>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</si>
  <si>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</si>
  <si>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Приоритетные направления расходов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</si>
  <si>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</si>
  <si>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поддержку отрасли культуры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</si>
  <si>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</si>
  <si>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бюджетной системы Российской Федерации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</si>
  <si>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</si>
  <si>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</si>
  <si>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</si>
  <si>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</si>
  <si>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Прочие субвенции бюджетам муниципальных округов</t>
  </si>
  <si>
    <t>Иные межбюджетные трансферты</t>
  </si>
  <si>
    <t>Прочие межбюджетные трансферты, передаваемые бюджетам муниципальных округов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</si>
  <si>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</si>
  <si>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</si>
  <si>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</si>
  <si>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БЕЗВОЗМЕЗДНЫЕ ПОСТУПЛЕНИЯ</t>
  </si>
  <si>
    <t>Прочие безвозмездные поступления в бюджеты муниципальных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</si>
  <si>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</si>
  <si>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</si>
  <si>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округов от возврата бюджетными учреждениями остатков субсидий прошлых лет</t>
  </si>
  <si>
    <t>Доходы бюджетов муниципальных округов от возврата автономными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</si>
  <si>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</si>
  <si>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</si>
  <si>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</si>
  <si>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</si>
  <si>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</si>
  <si>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</si>
  <si>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</si>
  <si>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</si>
  <si>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</si>
  <si>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Наименование бюджета</t>
  </si>
  <si>
    <t>бюджет муниципального округа "Усинск" Республики Коми</t>
  </si>
  <si>
    <t>Реестр источников доходов 
бюджета муниципального  округа "Усинск" Республики Коми
 на 2025 год и плановый период 2026 и 2027  годов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</si>
  <si>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</si>
  <si>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</si>
  <si>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</si>
  <si>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</si>
  <si>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</si>
  <si>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000 1 05 00000 00 0000 000</t>
  </si>
  <si>
    <t>000 1 05 01000 00 0000 110</t>
  </si>
  <si>
    <t>000 1 05 02000 00 0000 110</t>
  </si>
  <si>
    <t>000 1 05 03000 00 0000 110</t>
  </si>
  <si>
    <t>000 1 05 04000 00 0000 110</t>
  </si>
  <si>
    <t>000 1 06 00000 00 0000 000</t>
  </si>
  <si>
    <t>000 1 06 01000 00 0000 110</t>
  </si>
  <si>
    <t>000 1 06 06000 00 0000 110</t>
  </si>
  <si>
    <t>000 1 08 00000 00 0000 000</t>
  </si>
  <si>
    <t>000 1 08 03000 00 0000 110</t>
  </si>
  <si>
    <t>000 1 08 07000 00 0000 110</t>
  </si>
  <si>
    <t>000 1 09 00000 00 0000 000</t>
  </si>
  <si>
    <t>000 1 09 07000 00 0000 110</t>
  </si>
  <si>
    <t>000 1 11 00000 00 0000 000</t>
  </si>
  <si>
    <t>000 1 11 05000 00 0000 120</t>
  </si>
  <si>
    <t>000 1 11 09000 00 0000 120</t>
  </si>
  <si>
    <t>000 1 12 00000 00 0000 000</t>
  </si>
  <si>
    <t>000 1 12 01000 00 0000 120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</si>
  <si>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</si>
  <si>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</si>
  <si>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</si>
  <si>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</si>
  <si>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</si>
  <si>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>000 1 16 00000 00 0000 000</t>
  </si>
  <si>
    <t>000 1 16 01000 00 0000 140</t>
  </si>
  <si>
    <t>843 1 16 01193 01 0000 140</t>
  </si>
  <si>
    <t>852 1 16 01193 01 0000 140</t>
  </si>
  <si>
    <t>854 1 16 01193 01 0000 140</t>
  </si>
  <si>
    <t>890 1 16 01333 01 0000 140</t>
  </si>
  <si>
    <t>905 1 16 01157 01 0000 140</t>
  </si>
  <si>
    <t>923 1 16 01194 01 0000 140</t>
  </si>
  <si>
    <t>000 1 16 07000 00 0000 140</t>
  </si>
  <si>
    <t>963 1 16 07090 14 0000 140</t>
  </si>
  <si>
    <t>000 1 16 10000 00 0000 140</t>
  </si>
  <si>
    <t>182 1 16 10123 01 0000 140</t>
  </si>
  <si>
    <t>182 1 16 10129 01 0000 140</t>
  </si>
  <si>
    <t>141 1 16 10123 01 0000 140</t>
  </si>
  <si>
    <t>923 1 16 10100 14 0000 140</t>
  </si>
  <si>
    <t>929 1 16 10100 14 0000 140</t>
  </si>
  <si>
    <t>956 1 16 10100 14 0000 140</t>
  </si>
  <si>
    <t>964 1 16 10100 14 0000 140</t>
  </si>
  <si>
    <t>975 1 16 10061 14 0000 140</t>
  </si>
  <si>
    <t>000 1 16 11000 00 0000 140</t>
  </si>
  <si>
    <t>000 1 17 00000 00 0000 000</t>
  </si>
  <si>
    <t>000 1 17 01000 00 0000 180</t>
  </si>
  <si>
    <t>963 1 17 01040 14 0000 180</t>
  </si>
  <si>
    <t>852 1 16 11050 01 0000 140</t>
  </si>
  <si>
    <t>000 1 17 15000 00 0000 150</t>
  </si>
  <si>
    <t>923 1 17 15020 14 0000 150</t>
  </si>
  <si>
    <t>975 1 17 15020 14 0000 150</t>
  </si>
  <si>
    <t>000 2 00 00000 00 0000 000</t>
  </si>
  <si>
    <t>000 2 02 00000 00 0000 000</t>
  </si>
  <si>
    <t>000 2 02 10000 00 0000 150</t>
  </si>
  <si>
    <t>992 2 02 15002 14 0000 150</t>
  </si>
  <si>
    <t>992 2 02 19999 14 0000 150</t>
  </si>
  <si>
    <t>000 2 02 20000 00 0000 150</t>
  </si>
  <si>
    <t>923 2 02 25497 14 0000 150</t>
  </si>
  <si>
    <t>923 2 02 29999 14 0000 150</t>
  </si>
  <si>
    <t>929 2 02 25506 14 0000 150</t>
  </si>
  <si>
    <t>963 2 02 25511 14 0000 150</t>
  </si>
  <si>
    <t>929 2 02 25555 14 0000 150</t>
  </si>
  <si>
    <t>929 2 02 29999 14 0000 150</t>
  </si>
  <si>
    <t>956 2 02 25519 14 0000 150</t>
  </si>
  <si>
    <t>956 2 02 29999 14 0000 150</t>
  </si>
  <si>
    <t>963 2 02 29999 14 0000 150</t>
  </si>
  <si>
    <t>964 2 02 29999 14 0000 150</t>
  </si>
  <si>
    <t>975 2 02 25304 14 0000 150</t>
  </si>
  <si>
    <t>975 2 02 29999 14 0000 150</t>
  </si>
  <si>
    <t>000 2 02 30000 00 0000 150</t>
  </si>
  <si>
    <t>923 2 02 30024 14 0000 150</t>
  </si>
  <si>
    <t>923 2 02 35082 14 0000 150</t>
  </si>
  <si>
    <t>923 2 02 35120 14 0000 150</t>
  </si>
  <si>
    <t>929 2 02 30024 14 0000 150</t>
  </si>
  <si>
    <t>975 2 02 30024 14 0000 150</t>
  </si>
  <si>
    <t>975 2 02 30029 14 0000 150</t>
  </si>
  <si>
    <t>975 2 02 39999 14 0000 150</t>
  </si>
  <si>
    <t>000 2 02 40000 00 0000 150</t>
  </si>
  <si>
    <t>923 2 02 49999 14 0000 150</t>
  </si>
  <si>
    <t>956 2 02 49999 14 0000 150</t>
  </si>
  <si>
    <t>975 2 02 45050 14 0000 150</t>
  </si>
  <si>
    <t>975 2 02 45179 14 0000 150</t>
  </si>
  <si>
    <t>975 2 02 45303 14 0000 150</t>
  </si>
  <si>
    <t>975 2 02 49999 14 0000 150</t>
  </si>
  <si>
    <t>000 2 07 00000 00 0000 000</t>
  </si>
  <si>
    <t>000 2 07 04000 00 0000 150</t>
  </si>
  <si>
    <t>923 2 07 04050 14 0000 150</t>
  </si>
  <si>
    <t>929 2 07 04050 14 0000 150</t>
  </si>
  <si>
    <t>000 2 18 00000 00 0000 000</t>
  </si>
  <si>
    <t>000 2 18 00000 00 0000 150</t>
  </si>
  <si>
    <t>975 2 18 04010 14 0000 150</t>
  </si>
  <si>
    <t>975 2 18 04020 14 0000 150</t>
  </si>
  <si>
    <t>000 2 19 00000 00 0000 000</t>
  </si>
  <si>
    <t>000 2 19 00000 00 0000 150</t>
  </si>
  <si>
    <t>923 2 19 60010 14 0000 150</t>
  </si>
  <si>
    <t>929 2 19 60010 14 0000 150</t>
  </si>
  <si>
    <t>975 2 19 60010 14 0000 150</t>
  </si>
  <si>
    <t xml:space="preserve">Прогноз доходов бюджета 
на 2024 г. (текущий финансовый год)
</t>
  </si>
  <si>
    <t>Оценка исполнения 2024 г. (текущий финансовый год)</t>
  </si>
  <si>
    <t>Наименование главного администратора доходов</t>
  </si>
  <si>
    <t>Кассовые поступления в текущем финансовом году (по состоянию на 01.11.2023)</t>
  </si>
  <si>
    <t>182 1 01 02010 01 0000 110</t>
  </si>
  <si>
    <t>182 1 01 02020 01 0000 110</t>
  </si>
  <si>
    <t>182 1 01 02030 01 0000 110</t>
  </si>
  <si>
    <t>182 1 01 02040 01 0000 110</t>
  </si>
  <si>
    <t>182 1 01 02080 01 0000 110</t>
  </si>
  <si>
    <t>182 1 01 02130 01 0000 110</t>
  </si>
  <si>
    <t>182 1 01 02140 01 0000 110</t>
  </si>
  <si>
    <t>182 1 03 02231 01 0000 110</t>
  </si>
  <si>
    <t>182 1 03 02241 01 0000 110</t>
  </si>
  <si>
    <t>182 1 03 02251 01 0000 110</t>
  </si>
  <si>
    <t>182 1 03 02261 01 0000 110</t>
  </si>
  <si>
    <t>182 1 05 01011 01 0000 110</t>
  </si>
  <si>
    <t>182 1 05 01021 01 0000 110</t>
  </si>
  <si>
    <t>182 1 05 02010 01 0000 110</t>
  </si>
  <si>
    <t>182 1 05 03010 01 0000 110</t>
  </si>
  <si>
    <t>182 1 05 04060 02 0000 110</t>
  </si>
  <si>
    <t>182 1 06 01020 14 0000 110</t>
  </si>
  <si>
    <t>182 1 06 06032 14 0000 110</t>
  </si>
  <si>
    <t>182 1 06 06042 14 0000 110</t>
  </si>
  <si>
    <t>182 1 08 03010 01 0000 110</t>
  </si>
  <si>
    <t>879 1 08 07150 01 0000 110</t>
  </si>
  <si>
    <t>923 1 08 07173 01 0000 110</t>
  </si>
  <si>
    <t>182 1 09 07032 14 0000 110</t>
  </si>
  <si>
    <t>923 1 11 05034 14 0000 120</t>
  </si>
  <si>
    <t>929 1 11 05034 14 0000 120</t>
  </si>
  <si>
    <t>963 1 11 05012 14 0000 120</t>
  </si>
  <si>
    <t>963 1 11 05074 14 0000 120</t>
  </si>
  <si>
    <t>923 1 11 09044 14 0000 120</t>
  </si>
  <si>
    <t>923 1 11 09080 14 0000 120</t>
  </si>
  <si>
    <t>048 1 12 01010 01 0000 120</t>
  </si>
  <si>
    <t>048 1 12 01030 14 0000 120</t>
  </si>
  <si>
    <t>048 1 12 01041 14 0000 120</t>
  </si>
  <si>
    <t>048 1 12 01042 14 0000 120</t>
  </si>
  <si>
    <t>048 1 12 01070 14 0000 120</t>
  </si>
  <si>
    <t>923 1 13 02994 14 0000 130</t>
  </si>
  <si>
    <t>929 1 13 02994 14 0000 130</t>
  </si>
  <si>
    <t>963 1 13 02994 14 0000 130</t>
  </si>
  <si>
    <t>975 1 13 02994 14 0000 130</t>
  </si>
  <si>
    <t>963 1 14 02043 14 0000 410</t>
  </si>
  <si>
    <t>963 1 14 06012 14 0000 430</t>
  </si>
  <si>
    <t>875 1 16 01053 01 0000 140</t>
  </si>
  <si>
    <t>875 1 16 01063 01 0000 140</t>
  </si>
  <si>
    <t>875 1 16 01073 01 0000 140</t>
  </si>
  <si>
    <t>875 1 16 01193 01 0000 140</t>
  </si>
  <si>
    <t>875 1 16 01203 01 0000 140</t>
  </si>
  <si>
    <t>890 1 16 01053 01 0000 140</t>
  </si>
  <si>
    <t>890 1 16 01063 01 0000 140</t>
  </si>
  <si>
    <t>890 1 16 01073 01 0000 140</t>
  </si>
  <si>
    <t>890 1 16 01083 01 0000 140</t>
  </si>
  <si>
    <t>890 1 16 01113 01 0000 140</t>
  </si>
  <si>
    <t>890 1 16 01123 01 0000 140</t>
  </si>
  <si>
    <t>890 1 16 01133 01 0000 140</t>
  </si>
  <si>
    <t>890 1 16 01143 01 0000 140</t>
  </si>
  <si>
    <t>890 1 16 01153 01 0000 140</t>
  </si>
  <si>
    <t>890 1 16 01173 01 0000 140</t>
  </si>
  <si>
    <t>890 1 16 01183 01 0000 140</t>
  </si>
  <si>
    <t>890 1 16 01193 01 0000 140</t>
  </si>
  <si>
    <t>890 1 16 01203 01 0000 140</t>
  </si>
  <si>
    <t>ВСЕГО ДОХОДЫ</t>
  </si>
  <si>
    <t>Субсидии бюджетам городских округов на проведение комплексных кадастровых работ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</si>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</sst>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&quot;000 0 00 000 000 000 000 000&quot;"/>
    <numFmt numFmtId="166" formatCode="#,##0.0000"/>
  </numFmts>
  <fonts count="17">
    <font>
      <sz val="11"/>
      <name val="Calibri"/>
      <family val="2"/>
      <scheme val="minor"/>
    </font>
    <font>
      <b/>
      <sz val="11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2" fillId="0" borderId="1">
      <alignment horizontal="left" vertical="center" wrapText="1"/>
    </xf>
    <xf numFmtId="0" fontId="2" fillId="0" borderId="1">
      <alignment vertical="center"/>
    </xf>
    <xf numFmtId="0" fontId="1" fillId="0" borderId="1">
      <alignment horizontal="center" vertical="center" wrapText="1"/>
    </xf>
    <xf numFmtId="0" fontId="2" fillId="0" borderId="1">
      <alignment horizontal="right" vertical="top"/>
    </xf>
    <xf numFmtId="49" fontId="2" fillId="0" borderId="2">
      <alignment horizontal="center" vertical="top" wrapText="1"/>
    </xf>
    <xf numFmtId="49" fontId="2" fillId="0" borderId="2">
      <alignment horizontal="center" vertical="center" wrapText="1"/>
    </xf>
    <xf numFmtId="49" fontId="1" fillId="0" borderId="2">
      <alignment horizontal="center" vertical="top" shrinkToFit="1"/>
    </xf>
    <xf numFmtId="0" fontId="1" fillId="0" borderId="2">
      <alignment horizontal="left" vertical="top" wrapText="1"/>
    </xf>
    <xf numFmtId="164" fontId="1" fillId="0" borderId="2">
      <alignment horizontal="right" vertical="top" wrapText="1"/>
    </xf>
    <xf numFmtId="164" fontId="1" fillId="0" borderId="2">
      <alignment horizontal="right" vertical="top" shrinkToFit="1"/>
    </xf>
    <xf numFmtId="49" fontId="2" fillId="0" borderId="2">
      <alignment horizontal="center" vertical="top" shrinkToFit="1"/>
    </xf>
    <xf numFmtId="0" fontId="2" fillId="0" borderId="2">
      <alignment horizontal="left" vertical="top" wrapText="1"/>
    </xf>
    <xf numFmtId="164" fontId="2" fillId="0" borderId="2">
      <alignment horizontal="right" vertical="top" shrinkToFit="1"/>
    </xf>
    <xf numFmtId="0" fontId="3" fillId="0" borderId="3"/>
    <xf numFmtId="0" fontId="3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2" borderId="1"/>
    <xf numFmtId="0" fontId="4" fillId="0" borderId="1"/>
    <xf numFmtId="4" fontId="1" fillId="0" borderId="2">
      <alignment horizontal="right" vertical="top" wrapText="1"/>
    </xf>
    <xf numFmtId="4" fontId="1" fillId="0" borderId="2">
      <alignment horizontal="right" vertical="top" shrinkToFit="1"/>
    </xf>
    <xf numFmtId="4" fontId="2" fillId="0" borderId="2">
      <alignment horizontal="right" vertical="top" shrinkToFit="1"/>
    </xf>
  </cellStyleXfs>
  <cellXfs count="60">
    <xf numFmtId="0" fontId="0" fillId="0" borderId="0" xfId="0"/>
    <xf numFmtId="49" fontId="7" fillId="0" borderId="2" xfId="13" applyNumberFormat="1" applyFont="1" applyFill="1" applyProtection="1">
      <alignment horizontal="center" vertical="top" shrinkToFit="1"/>
    </xf>
    <xf numFmtId="0" fontId="9" fillId="0" borderId="0" xfId="0" applyFont="1" applyFill="1" applyProtection="1">
      <protection locked="0"/>
    </xf>
    <xf numFmtId="49" fontId="7" fillId="0" borderId="2" xfId="8" applyNumberFormat="1" applyFont="1" applyFill="1" applyProtection="1">
      <alignment horizontal="center" vertical="center" wrapText="1"/>
    </xf>
    <xf numFmtId="164" fontId="8" fillId="0" borderId="2" xfId="12" applyNumberFormat="1" applyFont="1" applyFill="1" applyProtection="1">
      <alignment horizontal="right" vertical="top" shrinkToFit="1"/>
    </xf>
    <xf numFmtId="164" fontId="7" fillId="0" borderId="2" xfId="15" applyNumberFormat="1" applyFont="1" applyFill="1" applyProtection="1">
      <alignment horizontal="right" vertical="top" shrinkToFit="1"/>
    </xf>
    <xf numFmtId="164" fontId="9" fillId="0" borderId="2" xfId="0" applyNumberFormat="1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vertical="top" wrapText="1"/>
    </xf>
    <xf numFmtId="0" fontId="7" fillId="0" borderId="3" xfId="16" applyNumberFormat="1" applyFont="1" applyFill="1" applyProtection="1"/>
    <xf numFmtId="0" fontId="11" fillId="0" borderId="1" xfId="0" applyFont="1" applyFill="1" applyBorder="1" applyProtection="1">
      <protection locked="0"/>
    </xf>
    <xf numFmtId="4" fontId="12" fillId="0" borderId="1" xfId="5" applyNumberFormat="1" applyFont="1" applyFill="1" applyProtection="1">
      <alignment horizontal="center" vertical="center" wrapText="1"/>
    </xf>
    <xf numFmtId="0" fontId="7" fillId="0" borderId="2" xfId="13" applyNumberFormat="1" applyFont="1" applyFill="1" applyProtection="1">
      <alignment horizontal="center" vertical="top" shrinkToFit="1"/>
    </xf>
    <xf numFmtId="0" fontId="7" fillId="0" borderId="2" xfId="8" applyNumberFormat="1" applyFont="1" applyFill="1" applyProtection="1">
      <alignment horizontal="center" vertical="center" wrapText="1"/>
    </xf>
    <xf numFmtId="0" fontId="9" fillId="0" borderId="0" xfId="0" applyNumberFormat="1" applyFont="1" applyFill="1" applyProtection="1">
      <protection locked="0"/>
    </xf>
    <xf numFmtId="165" fontId="12" fillId="0" borderId="2" xfId="9" applyNumberFormat="1" applyFont="1" applyFill="1" applyProtection="1">
      <alignment horizontal="center" vertical="top" shrinkToFit="1"/>
    </xf>
    <xf numFmtId="49" fontId="12" fillId="0" borderId="2" xfId="9" applyNumberFormat="1" applyFont="1" applyFill="1" applyProtection="1">
      <alignment horizontal="center" vertical="top" shrinkToFit="1"/>
    </xf>
    <xf numFmtId="49" fontId="13" fillId="0" borderId="2" xfId="13" applyNumberFormat="1" applyFont="1" applyFill="1" applyProtection="1">
      <alignment horizontal="center" vertical="top" shrinkToFit="1"/>
    </xf>
    <xf numFmtId="4" fontId="14" fillId="0" borderId="2" xfId="8" applyNumberFormat="1" applyFont="1" applyFill="1" applyAlignment="1" applyProtection="1">
      <alignment horizontal="center" vertical="top" wrapText="1"/>
    </xf>
    <xf numFmtId="49" fontId="14" fillId="0" borderId="2" xfId="8" applyNumberFormat="1" applyFont="1" applyFill="1" applyProtection="1">
      <alignment horizontal="center" vertical="center" wrapText="1"/>
    </xf>
    <xf numFmtId="0" fontId="15" fillId="0" borderId="2" xfId="10" applyNumberFormat="1" applyFont="1" applyFill="1" applyProtection="1">
      <alignment horizontal="left" vertical="top" wrapText="1"/>
    </xf>
    <xf numFmtId="164" fontId="15" fillId="0" borderId="2" xfId="11" applyNumberFormat="1" applyFont="1" applyFill="1" applyProtection="1">
      <alignment horizontal="right" vertical="top" wrapText="1"/>
    </xf>
    <xf numFmtId="0" fontId="12" fillId="0" borderId="2" xfId="10" applyNumberFormat="1" applyFont="1" applyFill="1" applyProtection="1">
      <alignment horizontal="left" vertical="top" wrapText="1"/>
    </xf>
    <xf numFmtId="164" fontId="12" fillId="0" borderId="2" xfId="11" applyNumberFormat="1" applyFont="1" applyFill="1" applyProtection="1">
      <alignment horizontal="right" vertical="top" wrapText="1"/>
    </xf>
    <xf numFmtId="164" fontId="12" fillId="0" borderId="2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4" fillId="0" borderId="1" xfId="3" applyNumberFormat="1" applyFont="1" applyFill="1" applyProtection="1">
      <alignment horizontal="left" vertical="center" wrapText="1"/>
    </xf>
    <xf numFmtId="0" fontId="14" fillId="0" borderId="1" xfId="3" applyNumberFormat="1" applyFont="1" applyFill="1" applyAlignment="1" applyProtection="1">
      <alignment horizontal="left" vertical="center" wrapText="1"/>
    </xf>
    <xf numFmtId="4" fontId="15" fillId="0" borderId="1" xfId="5" applyNumberFormat="1" applyFont="1" applyFill="1" applyProtection="1">
      <alignment horizontal="center" vertical="center" wrapText="1"/>
    </xf>
    <xf numFmtId="0" fontId="14" fillId="0" borderId="1" xfId="3" applyNumberFormat="1" applyFont="1" applyFill="1" applyAlignment="1" applyProtection="1">
      <alignment horizontal="left" vertical="top" wrapText="1"/>
    </xf>
    <xf numFmtId="0" fontId="14" fillId="0" borderId="1" xfId="4" applyNumberFormat="1" applyFont="1" applyFill="1" applyProtection="1">
      <alignment vertical="center"/>
    </xf>
    <xf numFmtId="0" fontId="16" fillId="0" borderId="1" xfId="0" applyFont="1" applyFill="1" applyBorder="1" applyProtection="1">
      <protection locked="0"/>
    </xf>
    <xf numFmtId="0" fontId="13" fillId="0" borderId="2" xfId="14" applyNumberFormat="1" applyFont="1" applyFill="1" applyProtection="1">
      <alignment horizontal="left" vertical="top" wrapText="1"/>
    </xf>
    <xf numFmtId="0" fontId="11" fillId="0" borderId="2" xfId="0" applyFont="1" applyFill="1" applyBorder="1" applyAlignment="1">
      <alignment vertical="top" wrapText="1"/>
    </xf>
    <xf numFmtId="166" fontId="10" fillId="0" borderId="1" xfId="0" applyNumberFormat="1" applyFont="1" applyFill="1" applyBorder="1" applyAlignment="1" applyProtection="1">
      <alignment wrapText="1"/>
      <protection locked="0"/>
    </xf>
    <xf numFmtId="166" fontId="15" fillId="0" borderId="1" xfId="5" applyNumberFormat="1" applyFont="1" applyFill="1" applyProtection="1">
      <alignment horizontal="center" vertical="center" wrapText="1"/>
    </xf>
    <xf numFmtId="166" fontId="14" fillId="0" borderId="1" xfId="3" applyNumberFormat="1" applyFont="1" applyFill="1" applyAlignment="1" applyProtection="1">
      <alignment horizontal="left" vertical="top" wrapText="1"/>
    </xf>
    <xf numFmtId="166" fontId="7" fillId="0" borderId="2" xfId="8" applyNumberFormat="1" applyFont="1" applyFill="1" applyProtection="1">
      <alignment horizontal="center" vertical="center" wrapText="1"/>
    </xf>
    <xf numFmtId="166" fontId="7" fillId="0" borderId="3" xfId="16" applyNumberFormat="1" applyFont="1" applyFill="1" applyProtection="1"/>
    <xf numFmtId="166" fontId="9" fillId="0" borderId="0" xfId="0" applyNumberFormat="1" applyFont="1" applyFill="1" applyProtection="1">
      <protection locked="0"/>
    </xf>
    <xf numFmtId="0" fontId="13" fillId="0" borderId="2" xfId="14" applyNumberFormat="1" applyFont="1" applyFill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7" fillId="0" borderId="1" xfId="17" applyNumberFormat="1" applyFont="1" applyFill="1" applyProtection="1">
      <alignment horizontal="left" vertical="top" wrapText="1"/>
    </xf>
    <xf numFmtId="0" fontId="7" fillId="0" borderId="1" xfId="17" applyFont="1" applyFill="1">
      <alignment horizontal="left" vertical="top" wrapText="1"/>
    </xf>
    <xf numFmtId="0" fontId="14" fillId="0" borderId="1" xfId="3" applyNumberFormat="1" applyFont="1" applyFill="1" applyAlignment="1" applyProtection="1">
      <alignment horizontal="left" vertical="center" wrapText="1"/>
    </xf>
    <xf numFmtId="0" fontId="14" fillId="0" borderId="1" xfId="4" applyNumberFormat="1" applyFont="1" applyFill="1" applyAlignment="1" applyProtection="1">
      <alignment horizontal="left" vertical="center"/>
    </xf>
    <xf numFmtId="49" fontId="14" fillId="0" borderId="5" xfId="7" applyNumberFormat="1" applyFont="1" applyFill="1" applyBorder="1" applyAlignment="1" applyProtection="1">
      <alignment horizontal="center" vertical="top" wrapText="1"/>
    </xf>
    <xf numFmtId="49" fontId="14" fillId="0" borderId="7" xfId="7" applyNumberFormat="1" applyFont="1" applyFill="1" applyBorder="1" applyAlignment="1" applyProtection="1">
      <alignment horizontal="center" vertical="top" wrapText="1"/>
    </xf>
    <xf numFmtId="0" fontId="13" fillId="0" borderId="1" xfId="6" applyNumberFormat="1" applyFont="1" applyFill="1" applyProtection="1">
      <alignment horizontal="right" vertical="top"/>
    </xf>
    <xf numFmtId="0" fontId="13" fillId="0" borderId="1" xfId="6" applyFont="1" applyFill="1">
      <alignment horizontal="right" vertical="top"/>
    </xf>
    <xf numFmtId="0" fontId="14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" fontId="14" fillId="0" borderId="2" xfId="7" applyNumberFormat="1" applyFont="1" applyFill="1" applyProtection="1">
      <alignment horizontal="center" vertical="top" wrapText="1"/>
    </xf>
    <xf numFmtId="4" fontId="14" fillId="0" borderId="2" xfId="7" applyNumberFormat="1" applyFont="1" applyFill="1">
      <alignment horizontal="center" vertical="top" wrapText="1"/>
    </xf>
    <xf numFmtId="166" fontId="14" fillId="0" borderId="4" xfId="8" applyNumberFormat="1" applyFont="1" applyFill="1" applyBorder="1" applyAlignment="1" applyProtection="1">
      <alignment horizontal="center" vertical="top" wrapText="1"/>
    </xf>
    <xf numFmtId="166" fontId="14" fillId="0" borderId="8" xfId="8" applyNumberFormat="1" applyFont="1" applyFill="1" applyBorder="1" applyAlignment="1">
      <alignment horizontal="center" vertical="top" wrapText="1"/>
    </xf>
    <xf numFmtId="4" fontId="14" fillId="0" borderId="2" xfId="8" applyNumberFormat="1" applyFont="1" applyFill="1" applyAlignment="1" applyProtection="1">
      <alignment horizontal="center" vertical="top" wrapText="1"/>
    </xf>
    <xf numFmtId="4" fontId="14" fillId="0" borderId="2" xfId="8" applyNumberFormat="1" applyFont="1" applyFill="1" applyAlignment="1">
      <alignment horizontal="center" vertical="top" wrapText="1"/>
    </xf>
    <xf numFmtId="4" fontId="14" fillId="0" borderId="5" xfId="7" applyNumberFormat="1" applyFont="1" applyFill="1" applyBorder="1" applyAlignment="1" applyProtection="1">
      <alignment horizontal="center" vertical="center" wrapText="1"/>
    </xf>
    <xf numFmtId="4" fontId="14" fillId="0" borderId="6" xfId="7" applyNumberFormat="1" applyFont="1" applyFill="1" applyBorder="1" applyAlignment="1">
      <alignment horizontal="center" vertical="center" wrapText="1"/>
    </xf>
    <xf numFmtId="4" fontId="14" fillId="0" borderId="7" xfId="7" applyNumberFormat="1" applyFont="1" applyFill="1" applyBorder="1" applyAlignment="1">
      <alignment horizontal="center" vertical="center" wrapText="1"/>
    </xf>
  </cellXfs>
  <cellStyles count="28">
    <cellStyle name="br" xfId="20"/>
    <cellStyle name="col" xfId="19"/>
    <cellStyle name="st24" xfId="11"/>
    <cellStyle name="st25" xfId="12"/>
    <cellStyle name="st26" xfId="15"/>
    <cellStyle name="style0" xfId="21"/>
    <cellStyle name="td" xfId="22"/>
    <cellStyle name="tr" xfId="18"/>
    <cellStyle name="xl21" xfId="23"/>
    <cellStyle name="xl22" xfId="1"/>
    <cellStyle name="xl23" xfId="3"/>
    <cellStyle name="xl24" xfId="4"/>
    <cellStyle name="xl25" xfId="8"/>
    <cellStyle name="xl26" xfId="9"/>
    <cellStyle name="xl27" xfId="13"/>
    <cellStyle name="xl28" xfId="16"/>
    <cellStyle name="xl29" xfId="24"/>
    <cellStyle name="xl30" xfId="7"/>
    <cellStyle name="xl31" xfId="10"/>
    <cellStyle name="xl32" xfId="14"/>
    <cellStyle name="xl33" xfId="5"/>
    <cellStyle name="xl34" xfId="25"/>
    <cellStyle name="xl35" xfId="26"/>
    <cellStyle name="xl36" xfId="27"/>
    <cellStyle name="xl37" xfId="6"/>
    <cellStyle name="xl38" xfId="17"/>
    <cellStyle name="xl39" xfId="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6"/>
  <sheetViews>
    <sheetView showGridLines="0" tabSelected="1" topLeftCell="A50" zoomScale="80" zoomScaleNormal="80" zoomScaleSheetLayoutView="85" zoomScalePageLayoutView="85" workbookViewId="0">
      <selection activeCell="F83" sqref="F83"/>
    </sheetView>
  </sheetViews>
  <sheetFormatPr defaultRowHeight="15" outlineLevelRow="3"/>
  <cols>
    <col min="1" max="1" width="34.140625" style="13" customWidth="1"/>
    <col min="2" max="2" width="82.85546875" style="2" customWidth="1"/>
    <col min="3" max="3" width="41.28515625" style="2" customWidth="1"/>
    <col min="4" max="4" width="19.7109375" style="2" customWidth="1"/>
    <col min="5" max="5" width="19.7109375" style="38" customWidth="1"/>
    <col min="6" max="9" width="16.5703125" style="2" customWidth="1"/>
    <col min="10" max="16384" width="9.140625" style="2"/>
  </cols>
  <sheetData>
    <row r="1" spans="1:9" s="9" customFormat="1" ht="15.75" customHeight="1">
      <c r="A1" s="40" t="s">
        <v>164</v>
      </c>
      <c r="B1" s="40"/>
      <c r="C1" s="40"/>
      <c r="D1" s="40"/>
      <c r="E1" s="40"/>
      <c r="F1" s="40"/>
      <c r="G1" s="40"/>
      <c r="H1" s="40"/>
      <c r="I1" s="40"/>
    </row>
    <row r="2" spans="1:9" s="9" customFormat="1" ht="15.75" customHeight="1">
      <c r="A2" s="40"/>
      <c r="B2" s="40"/>
      <c r="C2" s="40"/>
      <c r="D2" s="40"/>
      <c r="E2" s="40"/>
      <c r="F2" s="40"/>
      <c r="G2" s="40"/>
      <c r="H2" s="40"/>
      <c r="I2" s="40"/>
    </row>
    <row r="3" spans="1:9" s="9" customFormat="1" ht="15.75" customHeight="1">
      <c r="A3" s="40"/>
      <c r="B3" s="40"/>
      <c r="C3" s="40"/>
      <c r="D3" s="40"/>
      <c r="E3" s="40"/>
      <c r="F3" s="40"/>
      <c r="G3" s="40"/>
      <c r="H3" s="40"/>
      <c r="I3" s="40"/>
    </row>
    <row r="4" spans="1:9" s="9" customFormat="1" ht="19.5" customHeight="1">
      <c r="A4" s="40"/>
      <c r="B4" s="40"/>
      <c r="C4" s="40"/>
      <c r="D4" s="40"/>
      <c r="E4" s="40"/>
      <c r="F4" s="40"/>
      <c r="G4" s="40"/>
      <c r="H4" s="40"/>
      <c r="I4" s="40"/>
    </row>
    <row r="5" spans="1:9" s="9" customFormat="1" ht="23.25" customHeight="1">
      <c r="A5" s="24"/>
      <c r="B5" s="24"/>
      <c r="C5" s="24"/>
      <c r="D5" s="24"/>
      <c r="E5" s="33"/>
      <c r="F5" s="24"/>
      <c r="G5" s="24"/>
      <c r="H5" s="24"/>
      <c r="I5" s="24"/>
    </row>
    <row r="6" spans="1:9" s="9" customFormat="1" ht="19.5" customHeight="1">
      <c r="A6" s="25" t="s">
        <v>0</v>
      </c>
      <c r="B6" s="43" t="s">
        <v>127</v>
      </c>
      <c r="C6" s="43"/>
      <c r="D6" s="43"/>
      <c r="E6" s="43"/>
      <c r="F6" s="43"/>
      <c r="G6" s="10"/>
      <c r="H6" s="10"/>
      <c r="I6" s="10"/>
    </row>
    <row r="7" spans="1:9" s="9" customFormat="1" ht="9.75" customHeight="1">
      <c r="A7" s="25"/>
      <c r="B7" s="26"/>
      <c r="C7" s="26"/>
      <c r="D7" s="25"/>
      <c r="E7" s="34"/>
      <c r="F7" s="27"/>
      <c r="G7" s="10"/>
      <c r="H7" s="10"/>
      <c r="I7" s="10"/>
    </row>
    <row r="8" spans="1:9" s="9" customFormat="1" ht="31.5" customHeight="1">
      <c r="A8" s="25" t="s">
        <v>162</v>
      </c>
      <c r="B8" s="43" t="s">
        <v>163</v>
      </c>
      <c r="C8" s="43"/>
      <c r="D8" s="26"/>
      <c r="E8" s="35"/>
      <c r="F8" s="28"/>
      <c r="G8" s="10"/>
      <c r="H8" s="10"/>
      <c r="I8" s="10"/>
    </row>
    <row r="9" spans="1:9" s="9" customFormat="1" ht="33" customHeight="1">
      <c r="A9" s="29" t="s">
        <v>1</v>
      </c>
      <c r="B9" s="44" t="s">
        <v>2</v>
      </c>
      <c r="C9" s="44"/>
      <c r="D9" s="30"/>
      <c r="E9" s="34"/>
      <c r="F9" s="27"/>
      <c r="G9" s="10"/>
      <c r="H9" s="10"/>
      <c r="I9" s="10"/>
    </row>
    <row r="10" spans="1:9" s="9" customFormat="1" ht="14.25" customHeight="1">
      <c r="A10" s="47"/>
      <c r="B10" s="48"/>
      <c r="C10" s="48"/>
      <c r="D10" s="48"/>
      <c r="E10" s="48"/>
      <c r="F10" s="48"/>
      <c r="G10" s="48"/>
      <c r="H10" s="48"/>
      <c r="I10" s="48"/>
    </row>
    <row r="11" spans="1:9" ht="25.5" customHeight="1">
      <c r="A11" s="45" t="s">
        <v>3</v>
      </c>
      <c r="B11" s="46"/>
      <c r="C11" s="49" t="s">
        <v>268</v>
      </c>
      <c r="D11" s="51" t="s">
        <v>266</v>
      </c>
      <c r="E11" s="53" t="s">
        <v>269</v>
      </c>
      <c r="F11" s="55" t="s">
        <v>267</v>
      </c>
      <c r="G11" s="57" t="s">
        <v>4</v>
      </c>
      <c r="H11" s="58"/>
      <c r="I11" s="59"/>
    </row>
    <row r="12" spans="1:9" ht="102" customHeight="1">
      <c r="A12" s="18" t="s">
        <v>5</v>
      </c>
      <c r="B12" s="18" t="s">
        <v>6</v>
      </c>
      <c r="C12" s="50"/>
      <c r="D12" s="52"/>
      <c r="E12" s="54"/>
      <c r="F12" s="56"/>
      <c r="G12" s="17" t="s">
        <v>7</v>
      </c>
      <c r="H12" s="17" t="s">
        <v>8</v>
      </c>
      <c r="I12" s="17" t="s">
        <v>9</v>
      </c>
    </row>
    <row r="13" spans="1:9" ht="12.75" customHeight="1">
      <c r="A13" s="3" t="s">
        <v>10</v>
      </c>
      <c r="B13" s="3" t="s">
        <v>11</v>
      </c>
      <c r="C13" s="3" t="s">
        <v>12</v>
      </c>
      <c r="D13" s="3" t="s">
        <v>13</v>
      </c>
      <c r="E13" s="36" t="s">
        <v>14</v>
      </c>
      <c r="F13" s="3" t="s">
        <v>15</v>
      </c>
      <c r="G13" s="3" t="s">
        <v>16</v>
      </c>
      <c r="H13" s="3" t="s">
        <v>17</v>
      </c>
      <c r="I13" s="3" t="s">
        <v>18</v>
      </c>
    </row>
    <row r="14" spans="1:9" ht="27" customHeight="1">
      <c r="A14" s="12"/>
      <c r="B14" s="19" t="s">
        <v>328</v>
      </c>
      <c r="C14" s="18"/>
      <c r="D14" s="20">
        <f t="shared" ref="D14:I14" si="0">D15+D129</f>
        <v>3914253.3999999994</v>
      </c>
      <c r="E14" s="20">
        <f t="shared" si="0"/>
        <v>3090138.1000000006</v>
      </c>
      <c r="F14" s="20">
        <f t="shared" si="0"/>
        <v>3914253.3999999994</v>
      </c>
      <c r="G14" s="20">
        <f t="shared" si="0"/>
        <v>3274170.6</v>
      </c>
      <c r="H14" s="20">
        <f t="shared" si="0"/>
        <v>3455202.5</v>
      </c>
      <c r="I14" s="20">
        <f t="shared" si="0"/>
        <v>3595827.9</v>
      </c>
    </row>
    <row r="15" spans="1:9" ht="24" customHeight="1">
      <c r="A15" s="14" t="s">
        <v>165</v>
      </c>
      <c r="B15" s="21" t="s">
        <v>19</v>
      </c>
      <c r="C15" s="21" t="s">
        <v>20</v>
      </c>
      <c r="D15" s="22">
        <f>D16+D25+D31+D41+D47+D56+D65+D72+D78+D83+D123</f>
        <v>1714564.7999999998</v>
      </c>
      <c r="E15" s="22">
        <f>E16+E25+E31+E41+E47+E56+E65+E72+E78+E83+E123</f>
        <v>1460375.7999999998</v>
      </c>
      <c r="F15" s="22">
        <f>F16+F25+F31+F41+F47+F56+F65+F72+F78+F83+F123</f>
        <v>1714564.7999999998</v>
      </c>
      <c r="G15" s="23">
        <v>1652259.1</v>
      </c>
      <c r="H15" s="23">
        <v>1834617.4</v>
      </c>
      <c r="I15" s="23">
        <v>1967341.5</v>
      </c>
    </row>
    <row r="16" spans="1:9" ht="15.75" outlineLevel="1">
      <c r="A16" s="15" t="s">
        <v>166</v>
      </c>
      <c r="B16" s="21" t="s">
        <v>21</v>
      </c>
      <c r="C16" s="21" t="s">
        <v>20</v>
      </c>
      <c r="D16" s="4">
        <v>1021639</v>
      </c>
      <c r="E16" s="4">
        <f>E17</f>
        <v>843099.29999999981</v>
      </c>
      <c r="F16" s="4">
        <f>F17</f>
        <v>1021639</v>
      </c>
      <c r="G16" s="7">
        <v>1006894</v>
      </c>
      <c r="H16" s="7">
        <v>1088754</v>
      </c>
      <c r="I16" s="7">
        <v>1170629</v>
      </c>
    </row>
    <row r="17" spans="1:9" ht="20.25" customHeight="1" outlineLevel="2">
      <c r="A17" s="15" t="s">
        <v>167</v>
      </c>
      <c r="B17" s="21" t="s">
        <v>22</v>
      </c>
      <c r="C17" s="21" t="s">
        <v>20</v>
      </c>
      <c r="D17" s="4">
        <v>1021639</v>
      </c>
      <c r="E17" s="4">
        <f>SUM(E18:E24)</f>
        <v>843099.29999999981</v>
      </c>
      <c r="F17" s="4">
        <f>SUM(F18:F24)</f>
        <v>1021639</v>
      </c>
      <c r="G17" s="7">
        <v>1006894</v>
      </c>
      <c r="H17" s="7">
        <v>1088754</v>
      </c>
      <c r="I17" s="7">
        <v>1170629</v>
      </c>
    </row>
    <row r="18" spans="1:9" ht="94.5" outlineLevel="3">
      <c r="A18" s="16" t="s">
        <v>270</v>
      </c>
      <c r="B18" s="31" t="s">
        <v>23</v>
      </c>
      <c r="C18" s="31" t="s">
        <v>24</v>
      </c>
      <c r="D18" s="5">
        <v>951050</v>
      </c>
      <c r="E18" s="5">
        <v>778924.2</v>
      </c>
      <c r="F18" s="5">
        <f>D18-525.2</f>
        <v>950524.8</v>
      </c>
      <c r="G18" s="6">
        <v>958480</v>
      </c>
      <c r="H18" s="6">
        <v>1036404</v>
      </c>
      <c r="I18" s="6">
        <v>1114342</v>
      </c>
    </row>
    <row r="19" spans="1:9" ht="94.5" outlineLevel="3">
      <c r="A19" s="16" t="s">
        <v>271</v>
      </c>
      <c r="B19" s="31" t="s">
        <v>25</v>
      </c>
      <c r="C19" s="31" t="s">
        <v>24</v>
      </c>
      <c r="D19" s="5">
        <v>1762</v>
      </c>
      <c r="E19" s="5">
        <v>1853.1</v>
      </c>
      <c r="F19" s="5">
        <f>D19+91.1</f>
        <v>1853.1</v>
      </c>
      <c r="G19" s="6">
        <v>940</v>
      </c>
      <c r="H19" s="6">
        <v>1018</v>
      </c>
      <c r="I19" s="6">
        <v>1095</v>
      </c>
    </row>
    <row r="20" spans="1:9" ht="78.75" outlineLevel="3">
      <c r="A20" s="16" t="s">
        <v>272</v>
      </c>
      <c r="B20" s="31" t="s">
        <v>26</v>
      </c>
      <c r="C20" s="31" t="s">
        <v>24</v>
      </c>
      <c r="D20" s="5">
        <v>4172</v>
      </c>
      <c r="E20" s="5">
        <v>3572.1</v>
      </c>
      <c r="F20" s="5">
        <f t="shared" ref="F20:F77" si="1">D20</f>
        <v>4172</v>
      </c>
      <c r="G20" s="6">
        <v>4336</v>
      </c>
      <c r="H20" s="6">
        <v>4688</v>
      </c>
      <c r="I20" s="6">
        <v>5041</v>
      </c>
    </row>
    <row r="21" spans="1:9" ht="78.75" outlineLevel="3">
      <c r="A21" s="16" t="s">
        <v>273</v>
      </c>
      <c r="B21" s="31" t="s">
        <v>27</v>
      </c>
      <c r="C21" s="31" t="s">
        <v>24</v>
      </c>
      <c r="D21" s="5">
        <v>11965</v>
      </c>
      <c r="E21" s="5">
        <v>11128.9</v>
      </c>
      <c r="F21" s="5">
        <f t="shared" si="1"/>
        <v>11965</v>
      </c>
      <c r="G21" s="6">
        <v>12325</v>
      </c>
      <c r="H21" s="6">
        <v>13327</v>
      </c>
      <c r="I21" s="6">
        <v>14329</v>
      </c>
    </row>
    <row r="22" spans="1:9" ht="126" outlineLevel="3">
      <c r="A22" s="16" t="s">
        <v>274</v>
      </c>
      <c r="B22" s="31" t="s">
        <v>28</v>
      </c>
      <c r="C22" s="31" t="s">
        <v>24</v>
      </c>
      <c r="D22" s="5">
        <v>15314</v>
      </c>
      <c r="E22" s="5">
        <v>11225.2</v>
      </c>
      <c r="F22" s="5">
        <f t="shared" si="1"/>
        <v>15314</v>
      </c>
      <c r="G22" s="6">
        <v>14969</v>
      </c>
      <c r="H22" s="6">
        <v>16185</v>
      </c>
      <c r="I22" s="6">
        <v>17402</v>
      </c>
    </row>
    <row r="23" spans="1:9" ht="63" outlineLevel="3">
      <c r="A23" s="16" t="s">
        <v>275</v>
      </c>
      <c r="B23" s="31" t="s">
        <v>29</v>
      </c>
      <c r="C23" s="31" t="s">
        <v>24</v>
      </c>
      <c r="D23" s="5">
        <v>29405</v>
      </c>
      <c r="E23" s="5">
        <v>27990.7</v>
      </c>
      <c r="F23" s="5">
        <f t="shared" si="1"/>
        <v>29405</v>
      </c>
      <c r="G23" s="6">
        <v>8625</v>
      </c>
      <c r="H23" s="6">
        <v>9326</v>
      </c>
      <c r="I23" s="6">
        <v>10027</v>
      </c>
    </row>
    <row r="24" spans="1:9" ht="63" outlineLevel="3">
      <c r="A24" s="16" t="s">
        <v>276</v>
      </c>
      <c r="B24" s="31" t="s">
        <v>30</v>
      </c>
      <c r="C24" s="31" t="s">
        <v>24</v>
      </c>
      <c r="D24" s="5">
        <v>7971</v>
      </c>
      <c r="E24" s="5">
        <v>8405.1</v>
      </c>
      <c r="F24" s="5">
        <f>D24+434.1</f>
        <v>8405.1</v>
      </c>
      <c r="G24" s="6">
        <v>7219</v>
      </c>
      <c r="H24" s="6">
        <v>7806</v>
      </c>
      <c r="I24" s="6">
        <v>8393</v>
      </c>
    </row>
    <row r="25" spans="1:9" ht="31.5" outlineLevel="1">
      <c r="A25" s="15" t="s">
        <v>168</v>
      </c>
      <c r="B25" s="21" t="s">
        <v>31</v>
      </c>
      <c r="C25" s="21" t="s">
        <v>20</v>
      </c>
      <c r="D25" s="4">
        <v>2132</v>
      </c>
      <c r="E25" s="4">
        <f>E26</f>
        <v>1788.1999999999998</v>
      </c>
      <c r="F25" s="4">
        <f>F26</f>
        <v>2132</v>
      </c>
      <c r="G25" s="7">
        <v>2190</v>
      </c>
      <c r="H25" s="7">
        <v>2260</v>
      </c>
      <c r="I25" s="7">
        <v>3012</v>
      </c>
    </row>
    <row r="26" spans="1:9" ht="31.5" outlineLevel="2">
      <c r="A26" s="15" t="s">
        <v>169</v>
      </c>
      <c r="B26" s="21" t="s">
        <v>32</v>
      </c>
      <c r="C26" s="21" t="s">
        <v>20</v>
      </c>
      <c r="D26" s="4">
        <v>2132</v>
      </c>
      <c r="E26" s="4">
        <f>SUM(E27:E30)</f>
        <v>1788.1999999999998</v>
      </c>
      <c r="F26" s="4">
        <f>SUM(F27:F30)</f>
        <v>2132</v>
      </c>
      <c r="G26" s="7">
        <v>2190</v>
      </c>
      <c r="H26" s="7">
        <v>2260</v>
      </c>
      <c r="I26" s="7">
        <v>3012</v>
      </c>
    </row>
    <row r="27" spans="1:9" ht="94.5" outlineLevel="3">
      <c r="A27" s="16" t="s">
        <v>277</v>
      </c>
      <c r="B27" s="31" t="s">
        <v>33</v>
      </c>
      <c r="C27" s="31" t="s">
        <v>24</v>
      </c>
      <c r="D27" s="5">
        <v>1104</v>
      </c>
      <c r="E27" s="5">
        <v>925.9</v>
      </c>
      <c r="F27" s="5">
        <f t="shared" si="1"/>
        <v>1104</v>
      </c>
      <c r="G27" s="6">
        <v>1145</v>
      </c>
      <c r="H27" s="6">
        <v>1183</v>
      </c>
      <c r="I27" s="6">
        <v>1575</v>
      </c>
    </row>
    <row r="28" spans="1:9" ht="110.25" outlineLevel="3">
      <c r="A28" s="16" t="s">
        <v>278</v>
      </c>
      <c r="B28" s="31" t="s">
        <v>34</v>
      </c>
      <c r="C28" s="31" t="s">
        <v>24</v>
      </c>
      <c r="D28" s="5">
        <v>5</v>
      </c>
      <c r="E28" s="5">
        <v>5.3</v>
      </c>
      <c r="F28" s="5">
        <f>D28+0.3</f>
        <v>5.3</v>
      </c>
      <c r="G28" s="6">
        <v>5</v>
      </c>
      <c r="H28" s="6">
        <v>6</v>
      </c>
      <c r="I28" s="6">
        <v>7</v>
      </c>
    </row>
    <row r="29" spans="1:9" ht="94.5" outlineLevel="3">
      <c r="A29" s="16" t="s">
        <v>279</v>
      </c>
      <c r="B29" s="31" t="s">
        <v>35</v>
      </c>
      <c r="C29" s="31" t="s">
        <v>24</v>
      </c>
      <c r="D29" s="5">
        <v>1160</v>
      </c>
      <c r="E29" s="5">
        <v>960</v>
      </c>
      <c r="F29" s="5">
        <f>D29-34.3</f>
        <v>1125.7</v>
      </c>
      <c r="G29" s="6">
        <v>1157</v>
      </c>
      <c r="H29" s="6">
        <v>1189</v>
      </c>
      <c r="I29" s="6">
        <v>1581</v>
      </c>
    </row>
    <row r="30" spans="1:9" ht="94.5" outlineLevel="3">
      <c r="A30" s="16" t="s">
        <v>280</v>
      </c>
      <c r="B30" s="31" t="s">
        <v>36</v>
      </c>
      <c r="C30" s="31" t="s">
        <v>24</v>
      </c>
      <c r="D30" s="5">
        <v>-137</v>
      </c>
      <c r="E30" s="5">
        <v>-103</v>
      </c>
      <c r="F30" s="5">
        <f>D30+34</f>
        <v>-103</v>
      </c>
      <c r="G30" s="6">
        <v>-117</v>
      </c>
      <c r="H30" s="6">
        <v>-118</v>
      </c>
      <c r="I30" s="6">
        <v>-151</v>
      </c>
    </row>
    <row r="31" spans="1:9" ht="15.75" outlineLevel="1">
      <c r="A31" s="15" t="s">
        <v>170</v>
      </c>
      <c r="B31" s="21" t="s">
        <v>37</v>
      </c>
      <c r="C31" s="21" t="s">
        <v>20</v>
      </c>
      <c r="D31" s="4">
        <v>279443</v>
      </c>
      <c r="E31" s="4">
        <f>E32+E35+E37+E39</f>
        <v>277920.7</v>
      </c>
      <c r="F31" s="4">
        <f>F32+F35+F37+F39</f>
        <v>279443</v>
      </c>
      <c r="G31" s="7">
        <v>348260</v>
      </c>
      <c r="H31" s="7">
        <v>479563</v>
      </c>
      <c r="I31" s="7">
        <v>532186</v>
      </c>
    </row>
    <row r="32" spans="1:9" ht="31.5" outlineLevel="2">
      <c r="A32" s="15" t="s">
        <v>171</v>
      </c>
      <c r="B32" s="21" t="s">
        <v>38</v>
      </c>
      <c r="C32" s="21" t="s">
        <v>20</v>
      </c>
      <c r="D32" s="4">
        <v>263369</v>
      </c>
      <c r="E32" s="4">
        <f>E33+E34</f>
        <v>262020.8</v>
      </c>
      <c r="F32" s="4">
        <f>F33+F34</f>
        <v>263368.7</v>
      </c>
      <c r="G32" s="7">
        <v>328996</v>
      </c>
      <c r="H32" s="7">
        <v>459407</v>
      </c>
      <c r="I32" s="7">
        <v>510943</v>
      </c>
    </row>
    <row r="33" spans="1:9" ht="31.5" outlineLevel="3">
      <c r="A33" s="16" t="s">
        <v>281</v>
      </c>
      <c r="B33" s="31" t="s">
        <v>39</v>
      </c>
      <c r="C33" s="31" t="s">
        <v>24</v>
      </c>
      <c r="D33" s="5">
        <v>214326</v>
      </c>
      <c r="E33" s="5">
        <v>213230.6</v>
      </c>
      <c r="F33" s="5">
        <f t="shared" si="1"/>
        <v>214326</v>
      </c>
      <c r="G33" s="6">
        <v>267572</v>
      </c>
      <c r="H33" s="6">
        <v>373111</v>
      </c>
      <c r="I33" s="6">
        <v>410270</v>
      </c>
    </row>
    <row r="34" spans="1:9" ht="63" outlineLevel="3">
      <c r="A34" s="16" t="s">
        <v>282</v>
      </c>
      <c r="B34" s="31" t="s">
        <v>40</v>
      </c>
      <c r="C34" s="31" t="s">
        <v>24</v>
      </c>
      <c r="D34" s="5">
        <v>49043</v>
      </c>
      <c r="E34" s="5">
        <v>48790.2</v>
      </c>
      <c r="F34" s="5">
        <f>D34-0.3</f>
        <v>49042.7</v>
      </c>
      <c r="G34" s="6">
        <v>61424</v>
      </c>
      <c r="H34" s="6">
        <v>86296</v>
      </c>
      <c r="I34" s="6">
        <v>100673</v>
      </c>
    </row>
    <row r="35" spans="1:9" ht="15.75" outlineLevel="2">
      <c r="A35" s="15" t="s">
        <v>172</v>
      </c>
      <c r="B35" s="21" t="s">
        <v>41</v>
      </c>
      <c r="C35" s="21" t="s">
        <v>20</v>
      </c>
      <c r="D35" s="4">
        <v>-48</v>
      </c>
      <c r="E35" s="4">
        <f>E36</f>
        <v>-45.6</v>
      </c>
      <c r="F35" s="4">
        <f>F36</f>
        <v>-48</v>
      </c>
      <c r="G35" s="4">
        <v>0</v>
      </c>
      <c r="H35" s="4">
        <v>0</v>
      </c>
      <c r="I35" s="4">
        <v>0</v>
      </c>
    </row>
    <row r="36" spans="1:9" ht="15.75" outlineLevel="3">
      <c r="A36" s="16" t="s">
        <v>283</v>
      </c>
      <c r="B36" s="31" t="s">
        <v>41</v>
      </c>
      <c r="C36" s="31" t="s">
        <v>24</v>
      </c>
      <c r="D36" s="5">
        <v>-48</v>
      </c>
      <c r="E36" s="5">
        <v>-45.6</v>
      </c>
      <c r="F36" s="5">
        <f t="shared" si="1"/>
        <v>-48</v>
      </c>
      <c r="G36" s="5">
        <v>0</v>
      </c>
      <c r="H36" s="5">
        <v>0</v>
      </c>
      <c r="I36" s="5">
        <v>0</v>
      </c>
    </row>
    <row r="37" spans="1:9" ht="15.75" outlineLevel="2">
      <c r="A37" s="15" t="s">
        <v>173</v>
      </c>
      <c r="B37" s="21" t="s">
        <v>42</v>
      </c>
      <c r="C37" s="21" t="s">
        <v>20</v>
      </c>
      <c r="D37" s="4">
        <v>459</v>
      </c>
      <c r="E37" s="4">
        <f>E38</f>
        <v>459.3</v>
      </c>
      <c r="F37" s="4">
        <f>F38</f>
        <v>459.3</v>
      </c>
      <c r="G37" s="7">
        <v>466</v>
      </c>
      <c r="H37" s="7">
        <v>470</v>
      </c>
      <c r="I37" s="7">
        <v>475</v>
      </c>
    </row>
    <row r="38" spans="1:9" ht="15.75" outlineLevel="3">
      <c r="A38" s="16" t="s">
        <v>284</v>
      </c>
      <c r="B38" s="31" t="s">
        <v>42</v>
      </c>
      <c r="C38" s="31" t="s">
        <v>24</v>
      </c>
      <c r="D38" s="5">
        <v>459</v>
      </c>
      <c r="E38" s="5">
        <v>459.3</v>
      </c>
      <c r="F38" s="5">
        <f>D38+0.3</f>
        <v>459.3</v>
      </c>
      <c r="G38" s="6">
        <v>466</v>
      </c>
      <c r="H38" s="6">
        <v>470</v>
      </c>
      <c r="I38" s="6">
        <v>475</v>
      </c>
    </row>
    <row r="39" spans="1:9" ht="31.5" outlineLevel="2">
      <c r="A39" s="15" t="s">
        <v>174</v>
      </c>
      <c r="B39" s="21" t="s">
        <v>43</v>
      </c>
      <c r="C39" s="21" t="s">
        <v>20</v>
      </c>
      <c r="D39" s="4">
        <v>15663</v>
      </c>
      <c r="E39" s="4">
        <f>E40</f>
        <v>15486.2</v>
      </c>
      <c r="F39" s="4">
        <f>F40</f>
        <v>15663</v>
      </c>
      <c r="G39" s="7">
        <v>18798</v>
      </c>
      <c r="H39" s="7">
        <v>19686</v>
      </c>
      <c r="I39" s="7">
        <v>20768</v>
      </c>
    </row>
    <row r="40" spans="1:9" ht="31.5" outlineLevel="3">
      <c r="A40" s="1" t="s">
        <v>285</v>
      </c>
      <c r="B40" s="31" t="s">
        <v>44</v>
      </c>
      <c r="C40" s="31" t="s">
        <v>24</v>
      </c>
      <c r="D40" s="5">
        <v>15663</v>
      </c>
      <c r="E40" s="5">
        <v>15486.2</v>
      </c>
      <c r="F40" s="5">
        <f t="shared" si="1"/>
        <v>15663</v>
      </c>
      <c r="G40" s="6">
        <v>18798</v>
      </c>
      <c r="H40" s="6">
        <v>19686</v>
      </c>
      <c r="I40" s="6">
        <v>20768</v>
      </c>
    </row>
    <row r="41" spans="1:9" ht="15.75" outlineLevel="1">
      <c r="A41" s="15" t="s">
        <v>175</v>
      </c>
      <c r="B41" s="21" t="s">
        <v>45</v>
      </c>
      <c r="C41" s="21" t="s">
        <v>20</v>
      </c>
      <c r="D41" s="4">
        <v>41266</v>
      </c>
      <c r="E41" s="4">
        <f>E42+E44</f>
        <v>22607.599999999999</v>
      </c>
      <c r="F41" s="4">
        <f>F42+F44</f>
        <v>41266</v>
      </c>
      <c r="G41" s="7">
        <v>43353</v>
      </c>
      <c r="H41" s="7">
        <v>43762</v>
      </c>
      <c r="I41" s="7">
        <v>44179</v>
      </c>
    </row>
    <row r="42" spans="1:9" ht="15.75" outlineLevel="2">
      <c r="A42" s="15" t="s">
        <v>176</v>
      </c>
      <c r="B42" s="21" t="s">
        <v>46</v>
      </c>
      <c r="C42" s="21" t="s">
        <v>20</v>
      </c>
      <c r="D42" s="4">
        <v>31024</v>
      </c>
      <c r="E42" s="4">
        <f>E43</f>
        <v>14451.9</v>
      </c>
      <c r="F42" s="4">
        <f>F43</f>
        <v>31024</v>
      </c>
      <c r="G42" s="7">
        <v>32977</v>
      </c>
      <c r="H42" s="7">
        <v>33307</v>
      </c>
      <c r="I42" s="7">
        <v>33640</v>
      </c>
    </row>
    <row r="43" spans="1:9" ht="31.5" outlineLevel="3">
      <c r="A43" s="16" t="s">
        <v>286</v>
      </c>
      <c r="B43" s="31" t="s">
        <v>47</v>
      </c>
      <c r="C43" s="31" t="s">
        <v>24</v>
      </c>
      <c r="D43" s="5">
        <v>31024</v>
      </c>
      <c r="E43" s="5">
        <v>14451.9</v>
      </c>
      <c r="F43" s="5">
        <f t="shared" si="1"/>
        <v>31024</v>
      </c>
      <c r="G43" s="6">
        <v>32977</v>
      </c>
      <c r="H43" s="6">
        <v>33307</v>
      </c>
      <c r="I43" s="6">
        <v>33640</v>
      </c>
    </row>
    <row r="44" spans="1:9" ht="15.75" outlineLevel="2">
      <c r="A44" s="15" t="s">
        <v>177</v>
      </c>
      <c r="B44" s="21" t="s">
        <v>48</v>
      </c>
      <c r="C44" s="21" t="s">
        <v>20</v>
      </c>
      <c r="D44" s="4">
        <v>10242</v>
      </c>
      <c r="E44" s="4">
        <f>E45+E46</f>
        <v>8155.7</v>
      </c>
      <c r="F44" s="4">
        <f>F45+F46</f>
        <v>10242</v>
      </c>
      <c r="G44" s="7">
        <v>10376</v>
      </c>
      <c r="H44" s="7">
        <v>10455</v>
      </c>
      <c r="I44" s="7">
        <v>10539</v>
      </c>
    </row>
    <row r="45" spans="1:9" ht="31.5" outlineLevel="3">
      <c r="A45" s="16" t="s">
        <v>287</v>
      </c>
      <c r="B45" s="31" t="s">
        <v>49</v>
      </c>
      <c r="C45" s="31" t="s">
        <v>24</v>
      </c>
      <c r="D45" s="5">
        <v>7348</v>
      </c>
      <c r="E45" s="5">
        <v>6992.7</v>
      </c>
      <c r="F45" s="5">
        <f t="shared" si="1"/>
        <v>7348</v>
      </c>
      <c r="G45" s="6">
        <v>7477</v>
      </c>
      <c r="H45" s="6">
        <v>7552</v>
      </c>
      <c r="I45" s="6">
        <v>7628</v>
      </c>
    </row>
    <row r="46" spans="1:9" ht="31.5" outlineLevel="3">
      <c r="A46" s="16" t="s">
        <v>288</v>
      </c>
      <c r="B46" s="31" t="s">
        <v>50</v>
      </c>
      <c r="C46" s="31" t="s">
        <v>24</v>
      </c>
      <c r="D46" s="5">
        <v>2894</v>
      </c>
      <c r="E46" s="5">
        <v>1163</v>
      </c>
      <c r="F46" s="5">
        <f t="shared" si="1"/>
        <v>2894</v>
      </c>
      <c r="G46" s="6">
        <v>2899</v>
      </c>
      <c r="H46" s="6">
        <v>2903</v>
      </c>
      <c r="I46" s="6">
        <v>2911</v>
      </c>
    </row>
    <row r="47" spans="1:9" ht="15.75" outlineLevel="1">
      <c r="A47" s="15" t="s">
        <v>178</v>
      </c>
      <c r="B47" s="21" t="s">
        <v>51</v>
      </c>
      <c r="C47" s="21" t="s">
        <v>20</v>
      </c>
      <c r="D47" s="4">
        <v>12989</v>
      </c>
      <c r="E47" s="4">
        <f>E48+E50</f>
        <v>9194.5</v>
      </c>
      <c r="F47" s="4">
        <f>F48+F50</f>
        <v>12989</v>
      </c>
      <c r="G47" s="7">
        <v>15956</v>
      </c>
      <c r="H47" s="7">
        <v>16211</v>
      </c>
      <c r="I47" s="7">
        <v>16471</v>
      </c>
    </row>
    <row r="48" spans="1:9" ht="31.5" outlineLevel="2">
      <c r="A48" s="15" t="s">
        <v>179</v>
      </c>
      <c r="B48" s="21" t="s">
        <v>52</v>
      </c>
      <c r="C48" s="21" t="s">
        <v>20</v>
      </c>
      <c r="D48" s="4">
        <v>12984</v>
      </c>
      <c r="E48" s="4">
        <f>E49</f>
        <v>9234.2999999999993</v>
      </c>
      <c r="F48" s="4">
        <f>F49</f>
        <v>12984</v>
      </c>
      <c r="G48" s="7">
        <v>15956</v>
      </c>
      <c r="H48" s="7">
        <v>16211</v>
      </c>
      <c r="I48" s="7">
        <v>16471</v>
      </c>
    </row>
    <row r="49" spans="1:9" ht="47.25" outlineLevel="3">
      <c r="A49" s="16" t="s">
        <v>289</v>
      </c>
      <c r="B49" s="31" t="s">
        <v>53</v>
      </c>
      <c r="C49" s="31" t="s">
        <v>24</v>
      </c>
      <c r="D49" s="5">
        <v>12984</v>
      </c>
      <c r="E49" s="5">
        <v>9234.2999999999993</v>
      </c>
      <c r="F49" s="5">
        <f t="shared" si="1"/>
        <v>12984</v>
      </c>
      <c r="G49" s="6">
        <v>15956</v>
      </c>
      <c r="H49" s="6">
        <v>16211</v>
      </c>
      <c r="I49" s="6">
        <v>16471</v>
      </c>
    </row>
    <row r="50" spans="1:9" ht="31.5" outlineLevel="2">
      <c r="A50" s="15" t="s">
        <v>180</v>
      </c>
      <c r="B50" s="21" t="s">
        <v>54</v>
      </c>
      <c r="C50" s="21" t="s">
        <v>20</v>
      </c>
      <c r="D50" s="4">
        <v>5</v>
      </c>
      <c r="E50" s="4">
        <f>E51+E52</f>
        <v>-39.799999999999997</v>
      </c>
      <c r="F50" s="4">
        <f>F51+F52</f>
        <v>5</v>
      </c>
      <c r="G50" s="4">
        <v>0</v>
      </c>
      <c r="H50" s="4">
        <v>0</v>
      </c>
      <c r="I50" s="4">
        <v>0</v>
      </c>
    </row>
    <row r="51" spans="1:9" ht="47.25" outlineLevel="3">
      <c r="A51" s="16" t="s">
        <v>290</v>
      </c>
      <c r="B51" s="31" t="s">
        <v>55</v>
      </c>
      <c r="C51" s="31" t="s">
        <v>56</v>
      </c>
      <c r="D51" s="5">
        <v>5</v>
      </c>
      <c r="E51" s="5">
        <v>5</v>
      </c>
      <c r="F51" s="5">
        <f t="shared" si="1"/>
        <v>5</v>
      </c>
      <c r="G51" s="5">
        <v>0</v>
      </c>
      <c r="H51" s="5">
        <v>0</v>
      </c>
      <c r="I51" s="5">
        <v>0</v>
      </c>
    </row>
    <row r="52" spans="1:9" ht="78.75" outlineLevel="3">
      <c r="A52" s="16" t="s">
        <v>291</v>
      </c>
      <c r="B52" s="31" t="s">
        <v>330</v>
      </c>
      <c r="C52" s="31" t="s">
        <v>57</v>
      </c>
      <c r="D52" s="5">
        <v>0</v>
      </c>
      <c r="E52" s="5">
        <v>-44.8</v>
      </c>
      <c r="F52" s="5">
        <f t="shared" si="1"/>
        <v>0</v>
      </c>
      <c r="G52" s="5">
        <v>0</v>
      </c>
      <c r="H52" s="5">
        <v>0</v>
      </c>
      <c r="I52" s="5">
        <v>0</v>
      </c>
    </row>
    <row r="53" spans="1:9" ht="31.5" outlineLevel="1">
      <c r="A53" s="15" t="s">
        <v>181</v>
      </c>
      <c r="B53" s="21" t="s">
        <v>58</v>
      </c>
      <c r="C53" s="21" t="s">
        <v>20</v>
      </c>
      <c r="D53" s="4">
        <v>0</v>
      </c>
      <c r="E53" s="4">
        <v>0</v>
      </c>
      <c r="F53" s="4">
        <f t="shared" si="1"/>
        <v>0</v>
      </c>
      <c r="G53" s="4">
        <v>0</v>
      </c>
      <c r="H53" s="4">
        <v>0</v>
      </c>
      <c r="I53" s="4">
        <v>0</v>
      </c>
    </row>
    <row r="54" spans="1:9" ht="15.75" outlineLevel="2">
      <c r="A54" s="15" t="s">
        <v>182</v>
      </c>
      <c r="B54" s="21" t="s">
        <v>59</v>
      </c>
      <c r="C54" s="21" t="s">
        <v>20</v>
      </c>
      <c r="D54" s="4">
        <v>0</v>
      </c>
      <c r="E54" s="4">
        <v>0</v>
      </c>
      <c r="F54" s="4">
        <f t="shared" si="1"/>
        <v>0</v>
      </c>
      <c r="G54" s="4">
        <v>0</v>
      </c>
      <c r="H54" s="4">
        <v>0</v>
      </c>
      <c r="I54" s="4">
        <v>0</v>
      </c>
    </row>
    <row r="55" spans="1:9" ht="47.25" outlineLevel="3">
      <c r="A55" s="16" t="s">
        <v>292</v>
      </c>
      <c r="B55" s="31" t="s">
        <v>331</v>
      </c>
      <c r="C55" s="31" t="s">
        <v>24</v>
      </c>
      <c r="D55" s="5">
        <v>0</v>
      </c>
      <c r="E55" s="5">
        <v>0</v>
      </c>
      <c r="F55" s="5">
        <f t="shared" si="1"/>
        <v>0</v>
      </c>
      <c r="G55" s="5">
        <v>0</v>
      </c>
      <c r="H55" s="5">
        <v>0</v>
      </c>
      <c r="I55" s="5">
        <v>0</v>
      </c>
    </row>
    <row r="56" spans="1:9" ht="31.5" outlineLevel="1">
      <c r="A56" s="15" t="s">
        <v>183</v>
      </c>
      <c r="B56" s="21" t="s">
        <v>60</v>
      </c>
      <c r="C56" s="21" t="s">
        <v>20</v>
      </c>
      <c r="D56" s="4">
        <v>166219.70000000001</v>
      </c>
      <c r="E56" s="4">
        <f>E57+E62</f>
        <v>128828.59999999999</v>
      </c>
      <c r="F56" s="4">
        <f>F57+F62</f>
        <v>164109.20000000001</v>
      </c>
      <c r="G56" s="7">
        <v>172861.3</v>
      </c>
      <c r="H56" s="7">
        <v>172861.3</v>
      </c>
      <c r="I56" s="7">
        <v>172861.3</v>
      </c>
    </row>
    <row r="57" spans="1:9" ht="78.75" outlineLevel="2">
      <c r="A57" s="15" t="s">
        <v>184</v>
      </c>
      <c r="B57" s="21" t="s">
        <v>61</v>
      </c>
      <c r="C57" s="21" t="s">
        <v>20</v>
      </c>
      <c r="D57" s="4">
        <v>160449.70000000001</v>
      </c>
      <c r="E57" s="4">
        <f>SUM(E58:E61)</f>
        <v>124068.9</v>
      </c>
      <c r="F57" s="4">
        <f>SUM(F58:F61)</f>
        <v>158339.20000000001</v>
      </c>
      <c r="G57" s="7">
        <v>167461.29999999999</v>
      </c>
      <c r="H57" s="7">
        <v>167461.29999999999</v>
      </c>
      <c r="I57" s="7">
        <v>167461.29999999999</v>
      </c>
    </row>
    <row r="58" spans="1:9" ht="63" outlineLevel="3">
      <c r="A58" s="16" t="s">
        <v>293</v>
      </c>
      <c r="B58" s="31" t="s">
        <v>62</v>
      </c>
      <c r="C58" s="31" t="s">
        <v>57</v>
      </c>
      <c r="D58" s="5">
        <v>550</v>
      </c>
      <c r="E58" s="5">
        <v>269.7</v>
      </c>
      <c r="F58" s="5">
        <f t="shared" si="1"/>
        <v>550</v>
      </c>
      <c r="G58" s="6">
        <v>564</v>
      </c>
      <c r="H58" s="6">
        <v>564</v>
      </c>
      <c r="I58" s="6">
        <v>564</v>
      </c>
    </row>
    <row r="59" spans="1:9" ht="63" outlineLevel="3">
      <c r="A59" s="16" t="s">
        <v>294</v>
      </c>
      <c r="B59" s="31" t="s">
        <v>62</v>
      </c>
      <c r="C59" s="31" t="s">
        <v>63</v>
      </c>
      <c r="D59" s="5">
        <v>63</v>
      </c>
      <c r="E59" s="5">
        <v>31.9</v>
      </c>
      <c r="F59" s="5">
        <f t="shared" si="1"/>
        <v>63</v>
      </c>
      <c r="G59" s="6">
        <v>63</v>
      </c>
      <c r="H59" s="6">
        <v>63</v>
      </c>
      <c r="I59" s="6">
        <v>63</v>
      </c>
    </row>
    <row r="60" spans="1:9" ht="63" outlineLevel="3">
      <c r="A60" s="16" t="s">
        <v>295</v>
      </c>
      <c r="B60" s="31" t="s">
        <v>64</v>
      </c>
      <c r="C60" s="31" t="s">
        <v>65</v>
      </c>
      <c r="D60" s="5">
        <v>115652.5</v>
      </c>
      <c r="E60" s="5">
        <v>86724.4</v>
      </c>
      <c r="F60" s="5">
        <f>D60-1072.8-1037.7</f>
        <v>113542</v>
      </c>
      <c r="G60" s="6">
        <v>115652.5</v>
      </c>
      <c r="H60" s="6">
        <v>115652.5</v>
      </c>
      <c r="I60" s="6">
        <v>115652.5</v>
      </c>
    </row>
    <row r="61" spans="1:9" ht="63" outlineLevel="3">
      <c r="A61" s="16" t="s">
        <v>296</v>
      </c>
      <c r="B61" s="31" t="s">
        <v>66</v>
      </c>
      <c r="C61" s="31" t="s">
        <v>65</v>
      </c>
      <c r="D61" s="5">
        <v>44184.2</v>
      </c>
      <c r="E61" s="5">
        <v>37042.9</v>
      </c>
      <c r="F61" s="5">
        <f t="shared" si="1"/>
        <v>44184.2</v>
      </c>
      <c r="G61" s="6">
        <v>51181.8</v>
      </c>
      <c r="H61" s="6">
        <v>51181.8</v>
      </c>
      <c r="I61" s="6">
        <v>51181.8</v>
      </c>
    </row>
    <row r="62" spans="1:9" ht="78.75" outlineLevel="2">
      <c r="A62" s="15" t="s">
        <v>185</v>
      </c>
      <c r="B62" s="21" t="s">
        <v>67</v>
      </c>
      <c r="C62" s="21" t="s">
        <v>20</v>
      </c>
      <c r="D62" s="4">
        <v>5770</v>
      </c>
      <c r="E62" s="4">
        <f>SUM(E63:E64)</f>
        <v>4759.7000000000007</v>
      </c>
      <c r="F62" s="4">
        <f>F63+F64</f>
        <v>5770</v>
      </c>
      <c r="G62" s="7">
        <v>5400</v>
      </c>
      <c r="H62" s="7">
        <v>5400</v>
      </c>
      <c r="I62" s="7">
        <v>5400</v>
      </c>
    </row>
    <row r="63" spans="1:9" ht="63" outlineLevel="3">
      <c r="A63" s="16" t="s">
        <v>297</v>
      </c>
      <c r="B63" s="31" t="s">
        <v>68</v>
      </c>
      <c r="C63" s="31" t="s">
        <v>57</v>
      </c>
      <c r="D63" s="5">
        <v>2000</v>
      </c>
      <c r="E63" s="5">
        <v>1972.9</v>
      </c>
      <c r="F63" s="5">
        <f t="shared" si="1"/>
        <v>2000</v>
      </c>
      <c r="G63" s="6">
        <v>2000</v>
      </c>
      <c r="H63" s="6">
        <v>2000</v>
      </c>
      <c r="I63" s="6">
        <v>2000</v>
      </c>
    </row>
    <row r="64" spans="1:9" ht="63" outlineLevel="3">
      <c r="A64" s="16" t="s">
        <v>298</v>
      </c>
      <c r="B64" s="31" t="s">
        <v>68</v>
      </c>
      <c r="C64" s="31" t="s">
        <v>57</v>
      </c>
      <c r="D64" s="5">
        <v>3770</v>
      </c>
      <c r="E64" s="5">
        <v>2786.8</v>
      </c>
      <c r="F64" s="5">
        <f t="shared" si="1"/>
        <v>3770</v>
      </c>
      <c r="G64" s="6">
        <v>3400</v>
      </c>
      <c r="H64" s="6">
        <v>3400</v>
      </c>
      <c r="I64" s="6">
        <v>3400</v>
      </c>
    </row>
    <row r="65" spans="1:9" ht="15.75" outlineLevel="1">
      <c r="A65" s="15" t="s">
        <v>186</v>
      </c>
      <c r="B65" s="21" t="s">
        <v>69</v>
      </c>
      <c r="C65" s="21" t="s">
        <v>20</v>
      </c>
      <c r="D65" s="4">
        <v>3597.3</v>
      </c>
      <c r="E65" s="4">
        <f>E66</f>
        <v>4353.3999999999996</v>
      </c>
      <c r="F65" s="4">
        <f>F66</f>
        <v>4353.3999999999996</v>
      </c>
      <c r="G65" s="7">
        <v>3753</v>
      </c>
      <c r="H65" s="7">
        <v>3667.8</v>
      </c>
      <c r="I65" s="7">
        <v>3710.4</v>
      </c>
    </row>
    <row r="66" spans="1:9" ht="15.75" outlineLevel="2">
      <c r="A66" s="15" t="s">
        <v>187</v>
      </c>
      <c r="B66" s="21" t="s">
        <v>70</v>
      </c>
      <c r="C66" s="21" t="s">
        <v>20</v>
      </c>
      <c r="D66" s="4">
        <v>3597.3</v>
      </c>
      <c r="E66" s="4">
        <f>SUM(E67:E71)</f>
        <v>4353.3999999999996</v>
      </c>
      <c r="F66" s="4">
        <f>SUM(F67:F71)</f>
        <v>4353.3999999999996</v>
      </c>
      <c r="G66" s="7">
        <v>3753</v>
      </c>
      <c r="H66" s="7">
        <v>3667.8</v>
      </c>
      <c r="I66" s="7">
        <v>3710.4</v>
      </c>
    </row>
    <row r="67" spans="1:9" ht="63" outlineLevel="3">
      <c r="A67" s="16" t="s">
        <v>299</v>
      </c>
      <c r="B67" s="31" t="s">
        <v>156</v>
      </c>
      <c r="C67" s="31" t="s">
        <v>71</v>
      </c>
      <c r="D67" s="5">
        <v>1772.4</v>
      </c>
      <c r="E67" s="5">
        <v>1976.7</v>
      </c>
      <c r="F67" s="5">
        <f>D67+204.3</f>
        <v>1976.7</v>
      </c>
      <c r="G67" s="6">
        <v>1856.8</v>
      </c>
      <c r="H67" s="6">
        <v>1814.6</v>
      </c>
      <c r="I67" s="6">
        <v>1835.7</v>
      </c>
    </row>
    <row r="68" spans="1:9" ht="47.25" outlineLevel="3">
      <c r="A68" s="16" t="s">
        <v>300</v>
      </c>
      <c r="B68" s="31" t="s">
        <v>157</v>
      </c>
      <c r="C68" s="31" t="s">
        <v>71</v>
      </c>
      <c r="D68" s="5">
        <v>71.5</v>
      </c>
      <c r="E68" s="5">
        <v>71.5</v>
      </c>
      <c r="F68" s="5">
        <f t="shared" si="1"/>
        <v>71.5</v>
      </c>
      <c r="G68" s="6">
        <v>74.900000000000006</v>
      </c>
      <c r="H68" s="6">
        <v>73.2</v>
      </c>
      <c r="I68" s="6">
        <v>74</v>
      </c>
    </row>
    <row r="69" spans="1:9" ht="47.25" outlineLevel="3">
      <c r="A69" s="16" t="s">
        <v>301</v>
      </c>
      <c r="B69" s="31" t="s">
        <v>158</v>
      </c>
      <c r="C69" s="31" t="s">
        <v>71</v>
      </c>
      <c r="D69" s="5">
        <v>802.7</v>
      </c>
      <c r="E69" s="5">
        <v>1669.1</v>
      </c>
      <c r="F69" s="5">
        <f>D69+866.4</f>
        <v>1669.1</v>
      </c>
      <c r="G69" s="6">
        <v>825.4</v>
      </c>
      <c r="H69" s="6">
        <v>806.7</v>
      </c>
      <c r="I69" s="6">
        <v>816</v>
      </c>
    </row>
    <row r="70" spans="1:9" ht="51" customHeight="1" outlineLevel="3">
      <c r="A70" s="16" t="s">
        <v>302</v>
      </c>
      <c r="B70" s="31" t="s">
        <v>72</v>
      </c>
      <c r="C70" s="31" t="s">
        <v>71</v>
      </c>
      <c r="D70" s="5">
        <v>540</v>
      </c>
      <c r="E70" s="5">
        <v>0</v>
      </c>
      <c r="F70" s="5">
        <f>D70-540</f>
        <v>0</v>
      </c>
      <c r="G70" s="6">
        <v>565.70000000000005</v>
      </c>
      <c r="H70" s="6">
        <v>552.9</v>
      </c>
      <c r="I70" s="6">
        <v>559.29999999999995</v>
      </c>
    </row>
    <row r="71" spans="1:9" ht="63" outlineLevel="3">
      <c r="A71" s="16" t="s">
        <v>303</v>
      </c>
      <c r="B71" s="31" t="s">
        <v>159</v>
      </c>
      <c r="C71" s="39" t="s">
        <v>71</v>
      </c>
      <c r="D71" s="5">
        <v>410.7</v>
      </c>
      <c r="E71" s="5">
        <v>636.1</v>
      </c>
      <c r="F71" s="5">
        <f>D71+225.4</f>
        <v>636.1</v>
      </c>
      <c r="G71" s="6">
        <v>430.2</v>
      </c>
      <c r="H71" s="6">
        <v>420.4</v>
      </c>
      <c r="I71" s="6">
        <v>425.4</v>
      </c>
    </row>
    <row r="72" spans="1:9" ht="31.5" outlineLevel="1">
      <c r="A72" s="15" t="s">
        <v>188</v>
      </c>
      <c r="B72" s="21" t="s">
        <v>73</v>
      </c>
      <c r="C72" s="21" t="s">
        <v>20</v>
      </c>
      <c r="D72" s="4">
        <v>1471.4</v>
      </c>
      <c r="E72" s="4">
        <f>E73</f>
        <v>1215.8</v>
      </c>
      <c r="F72" s="4">
        <f>F73</f>
        <v>1471.4</v>
      </c>
      <c r="G72" s="7">
        <v>600</v>
      </c>
      <c r="H72" s="7">
        <v>600</v>
      </c>
      <c r="I72" s="7">
        <v>600</v>
      </c>
    </row>
    <row r="73" spans="1:9" ht="15.75" outlineLevel="2">
      <c r="A73" s="15" t="s">
        <v>189</v>
      </c>
      <c r="B73" s="21" t="s">
        <v>74</v>
      </c>
      <c r="C73" s="21" t="s">
        <v>20</v>
      </c>
      <c r="D73" s="4">
        <v>1471.4</v>
      </c>
      <c r="E73" s="4">
        <f>SUM(E74:E77)</f>
        <v>1215.8</v>
      </c>
      <c r="F73" s="4">
        <f>SUM(F74:F77)</f>
        <v>1471.4</v>
      </c>
      <c r="G73" s="7">
        <v>600</v>
      </c>
      <c r="H73" s="7">
        <v>600</v>
      </c>
      <c r="I73" s="7">
        <v>600</v>
      </c>
    </row>
    <row r="74" spans="1:9" ht="31.5" outlineLevel="3">
      <c r="A74" s="16" t="s">
        <v>304</v>
      </c>
      <c r="B74" s="31" t="s">
        <v>75</v>
      </c>
      <c r="C74" s="31" t="s">
        <v>57</v>
      </c>
      <c r="D74" s="5">
        <v>1066.4000000000001</v>
      </c>
      <c r="E74" s="5">
        <v>811.1</v>
      </c>
      <c r="F74" s="5">
        <f t="shared" si="1"/>
        <v>1066.4000000000001</v>
      </c>
      <c r="G74" s="6">
        <v>600</v>
      </c>
      <c r="H74" s="6">
        <v>600</v>
      </c>
      <c r="I74" s="6">
        <v>600</v>
      </c>
    </row>
    <row r="75" spans="1:9" ht="63" outlineLevel="3">
      <c r="A75" s="16" t="s">
        <v>305</v>
      </c>
      <c r="B75" s="31" t="s">
        <v>75</v>
      </c>
      <c r="C75" s="31" t="s">
        <v>63</v>
      </c>
      <c r="D75" s="5">
        <v>388</v>
      </c>
      <c r="E75" s="5">
        <v>387.7</v>
      </c>
      <c r="F75" s="5">
        <f t="shared" si="1"/>
        <v>388</v>
      </c>
      <c r="G75" s="5">
        <v>0</v>
      </c>
      <c r="H75" s="5">
        <v>0</v>
      </c>
      <c r="I75" s="5">
        <v>0</v>
      </c>
    </row>
    <row r="76" spans="1:9" ht="63" outlineLevel="3">
      <c r="A76" s="16" t="s">
        <v>306</v>
      </c>
      <c r="B76" s="31" t="s">
        <v>75</v>
      </c>
      <c r="C76" s="31" t="s">
        <v>65</v>
      </c>
      <c r="D76" s="5">
        <v>3.4</v>
      </c>
      <c r="E76" s="5">
        <v>3.4</v>
      </c>
      <c r="F76" s="5">
        <f t="shared" si="1"/>
        <v>3.4</v>
      </c>
      <c r="G76" s="5">
        <v>0</v>
      </c>
      <c r="H76" s="5">
        <v>0</v>
      </c>
      <c r="I76" s="5">
        <v>0</v>
      </c>
    </row>
    <row r="77" spans="1:9" ht="47.25" outlineLevel="3">
      <c r="A77" s="16" t="s">
        <v>307</v>
      </c>
      <c r="B77" s="31" t="s">
        <v>75</v>
      </c>
      <c r="C77" s="31" t="s">
        <v>76</v>
      </c>
      <c r="D77" s="5">
        <v>13.6</v>
      </c>
      <c r="E77" s="5">
        <v>13.6</v>
      </c>
      <c r="F77" s="5">
        <f t="shared" si="1"/>
        <v>13.6</v>
      </c>
      <c r="G77" s="5">
        <v>0</v>
      </c>
      <c r="H77" s="5">
        <v>0</v>
      </c>
      <c r="I77" s="5">
        <v>0</v>
      </c>
    </row>
    <row r="78" spans="1:9" ht="31.5" outlineLevel="1">
      <c r="A78" s="15" t="s">
        <v>190</v>
      </c>
      <c r="B78" s="21" t="s">
        <v>77</v>
      </c>
      <c r="C78" s="21" t="s">
        <v>20</v>
      </c>
      <c r="D78" s="4">
        <v>67160</v>
      </c>
      <c r="E78" s="4">
        <f>E79+E81</f>
        <v>57907.7</v>
      </c>
      <c r="F78" s="4">
        <f>F79+F81</f>
        <v>68232.800000000003</v>
      </c>
      <c r="G78" s="7">
        <v>48537.3</v>
      </c>
      <c r="H78" s="7">
        <v>21522.799999999999</v>
      </c>
      <c r="I78" s="7">
        <v>18277.3</v>
      </c>
    </row>
    <row r="79" spans="1:9" ht="78.75" outlineLevel="2">
      <c r="A79" s="15" t="s">
        <v>191</v>
      </c>
      <c r="B79" s="21" t="s">
        <v>78</v>
      </c>
      <c r="C79" s="21" t="s">
        <v>20</v>
      </c>
      <c r="D79" s="4">
        <v>47600</v>
      </c>
      <c r="E79" s="4">
        <f>E80</f>
        <v>37274.9</v>
      </c>
      <c r="F79" s="4">
        <f>F80</f>
        <v>47600</v>
      </c>
      <c r="G79" s="7">
        <v>37537.300000000003</v>
      </c>
      <c r="H79" s="7">
        <v>10522.8</v>
      </c>
      <c r="I79" s="7">
        <v>7277.3</v>
      </c>
    </row>
    <row r="80" spans="1:9" ht="78.75" outlineLevel="3">
      <c r="A80" s="16" t="s">
        <v>308</v>
      </c>
      <c r="B80" s="31" t="s">
        <v>79</v>
      </c>
      <c r="C80" s="31" t="s">
        <v>65</v>
      </c>
      <c r="D80" s="5">
        <v>47600</v>
      </c>
      <c r="E80" s="5">
        <v>37274.9</v>
      </c>
      <c r="F80" s="5">
        <f t="shared" ref="F80:F142" si="2">D80</f>
        <v>47600</v>
      </c>
      <c r="G80" s="6">
        <v>37537.300000000003</v>
      </c>
      <c r="H80" s="6">
        <v>10522.8</v>
      </c>
      <c r="I80" s="6">
        <v>7277.3</v>
      </c>
    </row>
    <row r="81" spans="1:9" ht="31.5" outlineLevel="2">
      <c r="A81" s="15" t="s">
        <v>192</v>
      </c>
      <c r="B81" s="21" t="s">
        <v>80</v>
      </c>
      <c r="C81" s="21" t="s">
        <v>20</v>
      </c>
      <c r="D81" s="4">
        <v>19560</v>
      </c>
      <c r="E81" s="4">
        <f>E82</f>
        <v>20632.8</v>
      </c>
      <c r="F81" s="4">
        <f>F82</f>
        <v>20632.8</v>
      </c>
      <c r="G81" s="7">
        <v>11000</v>
      </c>
      <c r="H81" s="7">
        <v>11000</v>
      </c>
      <c r="I81" s="7">
        <v>11000</v>
      </c>
    </row>
    <row r="82" spans="1:9" ht="63" outlineLevel="3">
      <c r="A82" s="16" t="s">
        <v>309</v>
      </c>
      <c r="B82" s="31" t="s">
        <v>81</v>
      </c>
      <c r="C82" s="31" t="s">
        <v>65</v>
      </c>
      <c r="D82" s="5">
        <v>19560</v>
      </c>
      <c r="E82" s="5">
        <v>20632.8</v>
      </c>
      <c r="F82" s="5">
        <f>D82+1072.8</f>
        <v>20632.8</v>
      </c>
      <c r="G82" s="6">
        <v>11000</v>
      </c>
      <c r="H82" s="6">
        <v>11000</v>
      </c>
      <c r="I82" s="6">
        <v>11000</v>
      </c>
    </row>
    <row r="83" spans="1:9" ht="15.75" outlineLevel="1">
      <c r="A83" s="15" t="s">
        <v>193</v>
      </c>
      <c r="B83" s="21" t="s">
        <v>82</v>
      </c>
      <c r="C83" s="21" t="s">
        <v>20</v>
      </c>
      <c r="D83" s="4">
        <f>D84+D109+D111+D121</f>
        <v>118531.9</v>
      </c>
      <c r="E83" s="4">
        <f>E84+E109+E111+E121</f>
        <v>113297.1</v>
      </c>
      <c r="F83" s="4">
        <f>F84+F109+F111+F121</f>
        <v>118813.5</v>
      </c>
      <c r="G83" s="7">
        <v>9854.5</v>
      </c>
      <c r="H83" s="7">
        <v>5415.5</v>
      </c>
      <c r="I83" s="7">
        <v>5415.5</v>
      </c>
    </row>
    <row r="84" spans="1:9" ht="31.5" outlineLevel="2">
      <c r="A84" s="15" t="s">
        <v>194</v>
      </c>
      <c r="B84" s="21" t="s">
        <v>83</v>
      </c>
      <c r="C84" s="21" t="s">
        <v>20</v>
      </c>
      <c r="D84" s="4">
        <v>3053.8</v>
      </c>
      <c r="E84" s="4">
        <f>SUM(E85:E108)</f>
        <v>2968.9</v>
      </c>
      <c r="F84" s="4">
        <f>SUM(F85:F108)</f>
        <v>3053.8</v>
      </c>
      <c r="G84" s="7">
        <v>4376.5</v>
      </c>
      <c r="H84" s="7">
        <v>4376.5</v>
      </c>
      <c r="I84" s="7">
        <v>4376.5</v>
      </c>
    </row>
    <row r="85" spans="1:9" ht="126" outlineLevel="3">
      <c r="A85" s="1" t="s">
        <v>195</v>
      </c>
      <c r="B85" s="31" t="s">
        <v>84</v>
      </c>
      <c r="C85" s="31" t="s">
        <v>85</v>
      </c>
      <c r="D85" s="5">
        <v>100</v>
      </c>
      <c r="E85" s="5">
        <v>100</v>
      </c>
      <c r="F85" s="5">
        <f>D85</f>
        <v>100</v>
      </c>
      <c r="G85" s="5">
        <v>0</v>
      </c>
      <c r="H85" s="5">
        <v>0</v>
      </c>
      <c r="I85" s="5">
        <v>0</v>
      </c>
    </row>
    <row r="86" spans="1:9" ht="63" outlineLevel="3">
      <c r="A86" s="1" t="s">
        <v>196</v>
      </c>
      <c r="B86" s="31" t="s">
        <v>86</v>
      </c>
      <c r="C86" s="31" t="s">
        <v>87</v>
      </c>
      <c r="D86" s="5">
        <v>4</v>
      </c>
      <c r="E86" s="5">
        <v>4</v>
      </c>
      <c r="F86" s="5">
        <f t="shared" si="2"/>
        <v>4</v>
      </c>
      <c r="G86" s="5">
        <v>0</v>
      </c>
      <c r="H86" s="5">
        <v>0</v>
      </c>
      <c r="I86" s="5">
        <v>0</v>
      </c>
    </row>
    <row r="87" spans="1:9" ht="63" outlineLevel="3">
      <c r="A87" s="1" t="s">
        <v>197</v>
      </c>
      <c r="B87" s="31" t="s">
        <v>86</v>
      </c>
      <c r="C87" s="31" t="s">
        <v>88</v>
      </c>
      <c r="D87" s="5">
        <v>50</v>
      </c>
      <c r="E87" s="5">
        <v>50</v>
      </c>
      <c r="F87" s="5">
        <f t="shared" si="2"/>
        <v>50</v>
      </c>
      <c r="G87" s="5">
        <v>0</v>
      </c>
      <c r="H87" s="5">
        <v>0</v>
      </c>
      <c r="I87" s="5">
        <v>0</v>
      </c>
    </row>
    <row r="88" spans="1:9" ht="63" outlineLevel="3">
      <c r="A88" s="16" t="s">
        <v>310</v>
      </c>
      <c r="B88" s="31" t="s">
        <v>89</v>
      </c>
      <c r="C88" s="31" t="s">
        <v>90</v>
      </c>
      <c r="D88" s="5">
        <v>10</v>
      </c>
      <c r="E88" s="5">
        <v>12.1</v>
      </c>
      <c r="F88" s="5">
        <f>D88+2.1</f>
        <v>12.1</v>
      </c>
      <c r="G88" s="6">
        <v>10</v>
      </c>
      <c r="H88" s="6">
        <v>10</v>
      </c>
      <c r="I88" s="6">
        <v>10</v>
      </c>
    </row>
    <row r="89" spans="1:9" ht="94.5" outlineLevel="3">
      <c r="A89" s="16" t="s">
        <v>311</v>
      </c>
      <c r="B89" s="31" t="s">
        <v>91</v>
      </c>
      <c r="C89" s="31" t="s">
        <v>90</v>
      </c>
      <c r="D89" s="5">
        <v>10</v>
      </c>
      <c r="E89" s="5">
        <v>15</v>
      </c>
      <c r="F89" s="5">
        <f>D89+5</f>
        <v>15</v>
      </c>
      <c r="G89" s="6">
        <v>10</v>
      </c>
      <c r="H89" s="6">
        <v>10</v>
      </c>
      <c r="I89" s="6">
        <v>10</v>
      </c>
    </row>
    <row r="90" spans="1:9" ht="63" outlineLevel="3">
      <c r="A90" s="16" t="s">
        <v>312</v>
      </c>
      <c r="B90" s="31" t="s">
        <v>92</v>
      </c>
      <c r="C90" s="31" t="s">
        <v>90</v>
      </c>
      <c r="D90" s="5">
        <v>1</v>
      </c>
      <c r="E90" s="5">
        <v>2</v>
      </c>
      <c r="F90" s="5">
        <f>D90+1</f>
        <v>2</v>
      </c>
      <c r="G90" s="6">
        <v>1</v>
      </c>
      <c r="H90" s="6">
        <v>1</v>
      </c>
      <c r="I90" s="6">
        <v>1</v>
      </c>
    </row>
    <row r="91" spans="1:9" ht="63" outlineLevel="3">
      <c r="A91" s="16" t="s">
        <v>313</v>
      </c>
      <c r="B91" s="31" t="s">
        <v>93</v>
      </c>
      <c r="C91" s="31" t="s">
        <v>90</v>
      </c>
      <c r="D91" s="5">
        <v>0</v>
      </c>
      <c r="E91" s="5">
        <v>2</v>
      </c>
      <c r="F91" s="5">
        <f>D91+2</f>
        <v>2</v>
      </c>
      <c r="G91" s="5">
        <v>0</v>
      </c>
      <c r="H91" s="5">
        <v>0</v>
      </c>
      <c r="I91" s="5">
        <v>0</v>
      </c>
    </row>
    <row r="92" spans="1:9" ht="78.75" outlineLevel="3">
      <c r="A92" s="16" t="s">
        <v>314</v>
      </c>
      <c r="B92" s="31" t="s">
        <v>94</v>
      </c>
      <c r="C92" s="31" t="s">
        <v>90</v>
      </c>
      <c r="D92" s="5">
        <v>4.5</v>
      </c>
      <c r="E92" s="5">
        <v>5.5</v>
      </c>
      <c r="F92" s="5">
        <f>D92+1</f>
        <v>5.5</v>
      </c>
      <c r="G92" s="6">
        <v>4.5</v>
      </c>
      <c r="H92" s="6">
        <v>4.5</v>
      </c>
      <c r="I92" s="6">
        <v>4.5</v>
      </c>
    </row>
    <row r="93" spans="1:9" ht="63" outlineLevel="3">
      <c r="A93" s="16" t="s">
        <v>315</v>
      </c>
      <c r="B93" s="31" t="s">
        <v>89</v>
      </c>
      <c r="C93" s="31" t="s">
        <v>95</v>
      </c>
      <c r="D93" s="5">
        <v>47.9</v>
      </c>
      <c r="E93" s="5">
        <v>41.9</v>
      </c>
      <c r="F93" s="5">
        <f t="shared" si="2"/>
        <v>47.9</v>
      </c>
      <c r="G93" s="6">
        <v>116.1</v>
      </c>
      <c r="H93" s="6">
        <v>116.1</v>
      </c>
      <c r="I93" s="6">
        <v>116.1</v>
      </c>
    </row>
    <row r="94" spans="1:9" ht="94.5" outlineLevel="3">
      <c r="A94" s="16" t="s">
        <v>316</v>
      </c>
      <c r="B94" s="31" t="s">
        <v>91</v>
      </c>
      <c r="C94" s="31" t="s">
        <v>95</v>
      </c>
      <c r="D94" s="5">
        <v>351.4</v>
      </c>
      <c r="E94" s="5">
        <v>339.5</v>
      </c>
      <c r="F94" s="5">
        <f>D94-11.1</f>
        <v>340.29999999999995</v>
      </c>
      <c r="G94" s="6">
        <v>610.29999999999995</v>
      </c>
      <c r="H94" s="6">
        <v>610.29999999999995</v>
      </c>
      <c r="I94" s="6">
        <v>610.29999999999995</v>
      </c>
    </row>
    <row r="95" spans="1:9" ht="63" outlineLevel="3">
      <c r="A95" s="16" t="s">
        <v>317</v>
      </c>
      <c r="B95" s="31" t="s">
        <v>92</v>
      </c>
      <c r="C95" s="31" t="s">
        <v>95</v>
      </c>
      <c r="D95" s="5">
        <v>56.2</v>
      </c>
      <c r="E95" s="5">
        <v>30.2</v>
      </c>
      <c r="F95" s="5">
        <f t="shared" si="2"/>
        <v>56.2</v>
      </c>
      <c r="G95" s="6">
        <v>171.6</v>
      </c>
      <c r="H95" s="6">
        <v>171.6</v>
      </c>
      <c r="I95" s="6">
        <v>171.6</v>
      </c>
    </row>
    <row r="96" spans="1:9" ht="78.75" outlineLevel="3">
      <c r="A96" s="16" t="s">
        <v>318</v>
      </c>
      <c r="B96" s="31" t="s">
        <v>96</v>
      </c>
      <c r="C96" s="31" t="s">
        <v>95</v>
      </c>
      <c r="D96" s="5">
        <v>0</v>
      </c>
      <c r="E96" s="5">
        <v>4</v>
      </c>
      <c r="F96" s="5">
        <f>D96+4</f>
        <v>4</v>
      </c>
      <c r="G96" s="6">
        <v>78.5</v>
      </c>
      <c r="H96" s="6">
        <v>78.5</v>
      </c>
      <c r="I96" s="6">
        <v>78.5</v>
      </c>
    </row>
    <row r="97" spans="1:9" ht="63" outlineLevel="3">
      <c r="A97" s="16" t="s">
        <v>319</v>
      </c>
      <c r="B97" s="31" t="s">
        <v>160</v>
      </c>
      <c r="C97" s="31" t="s">
        <v>95</v>
      </c>
      <c r="D97" s="5">
        <v>0</v>
      </c>
      <c r="E97" s="5">
        <v>0</v>
      </c>
      <c r="F97" s="5">
        <f t="shared" si="2"/>
        <v>0</v>
      </c>
      <c r="G97" s="6">
        <v>88.3</v>
      </c>
      <c r="H97" s="6">
        <v>88.3</v>
      </c>
      <c r="I97" s="6">
        <v>88.3</v>
      </c>
    </row>
    <row r="98" spans="1:9" ht="63" outlineLevel="3">
      <c r="A98" s="16" t="s">
        <v>320</v>
      </c>
      <c r="B98" s="31" t="s">
        <v>97</v>
      </c>
      <c r="C98" s="31" t="s">
        <v>95</v>
      </c>
      <c r="D98" s="5">
        <v>26.4</v>
      </c>
      <c r="E98" s="5">
        <v>0</v>
      </c>
      <c r="F98" s="5">
        <f>D98-26.4</f>
        <v>0</v>
      </c>
      <c r="G98" s="6">
        <v>5.8</v>
      </c>
      <c r="H98" s="6">
        <v>5.8</v>
      </c>
      <c r="I98" s="6">
        <v>5.8</v>
      </c>
    </row>
    <row r="99" spans="1:9" ht="63" outlineLevel="3">
      <c r="A99" s="16" t="s">
        <v>321</v>
      </c>
      <c r="B99" s="31" t="s">
        <v>98</v>
      </c>
      <c r="C99" s="31" t="s">
        <v>95</v>
      </c>
      <c r="D99" s="5">
        <v>6</v>
      </c>
      <c r="E99" s="5">
        <v>3</v>
      </c>
      <c r="F99" s="5">
        <f t="shared" si="2"/>
        <v>6</v>
      </c>
      <c r="G99" s="6">
        <v>17</v>
      </c>
      <c r="H99" s="6">
        <v>17</v>
      </c>
      <c r="I99" s="6">
        <v>17</v>
      </c>
    </row>
    <row r="100" spans="1:9" ht="78.75" outlineLevel="3">
      <c r="A100" s="16" t="s">
        <v>322</v>
      </c>
      <c r="B100" s="31" t="s">
        <v>99</v>
      </c>
      <c r="C100" s="31" t="s">
        <v>95</v>
      </c>
      <c r="D100" s="5">
        <v>0</v>
      </c>
      <c r="E100" s="5">
        <v>0.5</v>
      </c>
      <c r="F100" s="5">
        <f>D100+0.5</f>
        <v>0.5</v>
      </c>
      <c r="G100" s="6">
        <v>201.9</v>
      </c>
      <c r="H100" s="6">
        <v>201.9</v>
      </c>
      <c r="I100" s="6">
        <v>201.9</v>
      </c>
    </row>
    <row r="101" spans="1:9" ht="94.5" outlineLevel="3">
      <c r="A101" s="16" t="s">
        <v>323</v>
      </c>
      <c r="B101" s="31" t="s">
        <v>100</v>
      </c>
      <c r="C101" s="31" t="s">
        <v>95</v>
      </c>
      <c r="D101" s="5">
        <v>43.2</v>
      </c>
      <c r="E101" s="5">
        <v>47.4</v>
      </c>
      <c r="F101" s="5">
        <f>D101+4.2</f>
        <v>47.400000000000006</v>
      </c>
      <c r="G101" s="6">
        <v>54.2</v>
      </c>
      <c r="H101" s="6">
        <v>54.2</v>
      </c>
      <c r="I101" s="6">
        <v>54.2</v>
      </c>
    </row>
    <row r="102" spans="1:9" ht="78.75" outlineLevel="3">
      <c r="A102" s="16" t="s">
        <v>324</v>
      </c>
      <c r="B102" s="31" t="s">
        <v>101</v>
      </c>
      <c r="C102" s="31" t="s">
        <v>95</v>
      </c>
      <c r="D102" s="5">
        <v>9</v>
      </c>
      <c r="E102" s="5">
        <v>57.2</v>
      </c>
      <c r="F102" s="5">
        <f>D102+48.2</f>
        <v>57.2</v>
      </c>
      <c r="G102" s="6">
        <v>6.8</v>
      </c>
      <c r="H102" s="6">
        <v>6.8</v>
      </c>
      <c r="I102" s="6">
        <v>6.8</v>
      </c>
    </row>
    <row r="103" spans="1:9" ht="94.5" outlineLevel="3">
      <c r="A103" s="16" t="s">
        <v>325</v>
      </c>
      <c r="B103" s="31" t="s">
        <v>102</v>
      </c>
      <c r="C103" s="31" t="s">
        <v>95</v>
      </c>
      <c r="D103" s="5">
        <v>60</v>
      </c>
      <c r="E103" s="5">
        <v>25</v>
      </c>
      <c r="F103" s="5">
        <f t="shared" si="2"/>
        <v>60</v>
      </c>
      <c r="G103" s="6">
        <v>35</v>
      </c>
      <c r="H103" s="6">
        <v>35</v>
      </c>
      <c r="I103" s="6">
        <v>35</v>
      </c>
    </row>
    <row r="104" spans="1:9" ht="63" outlineLevel="3">
      <c r="A104" s="16" t="s">
        <v>326</v>
      </c>
      <c r="B104" s="31" t="s">
        <v>86</v>
      </c>
      <c r="C104" s="31" t="s">
        <v>95</v>
      </c>
      <c r="D104" s="5">
        <v>960</v>
      </c>
      <c r="E104" s="5">
        <v>781.1</v>
      </c>
      <c r="F104" s="5">
        <f>D104-164.8</f>
        <v>795.2</v>
      </c>
      <c r="G104" s="6">
        <v>1142.2</v>
      </c>
      <c r="H104" s="6">
        <v>1142.2</v>
      </c>
      <c r="I104" s="6">
        <v>1142.2</v>
      </c>
    </row>
    <row r="105" spans="1:9" ht="78.75" outlineLevel="3">
      <c r="A105" s="16" t="s">
        <v>327</v>
      </c>
      <c r="B105" s="31" t="s">
        <v>94</v>
      </c>
      <c r="C105" s="31" t="s">
        <v>95</v>
      </c>
      <c r="D105" s="5">
        <v>1234.2</v>
      </c>
      <c r="E105" s="5">
        <v>1368.5</v>
      </c>
      <c r="F105" s="5">
        <f>D105+134.3</f>
        <v>1368.5</v>
      </c>
      <c r="G105" s="6">
        <v>1823.3</v>
      </c>
      <c r="H105" s="6">
        <v>1823.3</v>
      </c>
      <c r="I105" s="6">
        <v>1823.3</v>
      </c>
    </row>
    <row r="106" spans="1:9" ht="110.25" outlineLevel="3">
      <c r="A106" s="16" t="s">
        <v>198</v>
      </c>
      <c r="B106" s="32" t="s">
        <v>161</v>
      </c>
      <c r="C106" s="31" t="s">
        <v>95</v>
      </c>
      <c r="D106" s="5">
        <v>0</v>
      </c>
      <c r="E106" s="5">
        <v>0</v>
      </c>
      <c r="F106" s="5">
        <f t="shared" si="2"/>
        <v>0</v>
      </c>
      <c r="G106" s="6">
        <v>359</v>
      </c>
      <c r="H106" s="6">
        <v>359</v>
      </c>
      <c r="I106" s="6">
        <v>359</v>
      </c>
    </row>
    <row r="107" spans="1:9" ht="173.25" outlineLevel="3">
      <c r="A107" s="1" t="s">
        <v>199</v>
      </c>
      <c r="B107" s="31" t="s">
        <v>103</v>
      </c>
      <c r="C107" s="31" t="s">
        <v>104</v>
      </c>
      <c r="D107" s="5">
        <v>60</v>
      </c>
      <c r="E107" s="5">
        <v>60</v>
      </c>
      <c r="F107" s="5">
        <f t="shared" si="2"/>
        <v>60</v>
      </c>
      <c r="G107" s="5">
        <v>0</v>
      </c>
      <c r="H107" s="5">
        <v>0</v>
      </c>
      <c r="I107" s="5">
        <v>0</v>
      </c>
    </row>
    <row r="108" spans="1:9" ht="63" outlineLevel="3">
      <c r="A108" s="1" t="s">
        <v>200</v>
      </c>
      <c r="B108" s="31" t="s">
        <v>105</v>
      </c>
      <c r="C108" s="31" t="s">
        <v>57</v>
      </c>
      <c r="D108" s="5">
        <v>20</v>
      </c>
      <c r="E108" s="5">
        <v>20</v>
      </c>
      <c r="F108" s="5">
        <f t="shared" si="2"/>
        <v>20</v>
      </c>
      <c r="G108" s="5">
        <v>0</v>
      </c>
      <c r="H108" s="5">
        <v>0</v>
      </c>
      <c r="I108" s="5">
        <v>0</v>
      </c>
    </row>
    <row r="109" spans="1:9" ht="94.5" outlineLevel="2">
      <c r="A109" s="15" t="s">
        <v>201</v>
      </c>
      <c r="B109" s="21" t="s">
        <v>106</v>
      </c>
      <c r="C109" s="21" t="s">
        <v>20</v>
      </c>
      <c r="D109" s="4">
        <v>64</v>
      </c>
      <c r="E109" s="4">
        <f>E110</f>
        <v>304.39999999999998</v>
      </c>
      <c r="F109" s="4">
        <f>F110</f>
        <v>304.39999999999998</v>
      </c>
      <c r="G109" s="4">
        <v>0</v>
      </c>
      <c r="H109" s="4">
        <v>0</v>
      </c>
      <c r="I109" s="4">
        <v>0</v>
      </c>
    </row>
    <row r="110" spans="1:9" ht="63" outlineLevel="3">
      <c r="A110" s="1" t="s">
        <v>202</v>
      </c>
      <c r="B110" s="31" t="s">
        <v>107</v>
      </c>
      <c r="C110" s="31" t="s">
        <v>65</v>
      </c>
      <c r="D110" s="5">
        <v>64</v>
      </c>
      <c r="E110" s="5">
        <v>304.39999999999998</v>
      </c>
      <c r="F110" s="5">
        <f>D110+240.4</f>
        <v>304.39999999999998</v>
      </c>
      <c r="G110" s="5">
        <v>0</v>
      </c>
      <c r="H110" s="5">
        <v>0</v>
      </c>
      <c r="I110" s="5">
        <v>0</v>
      </c>
    </row>
    <row r="111" spans="1:9" ht="15.75" outlineLevel="2">
      <c r="A111" s="15" t="s">
        <v>203</v>
      </c>
      <c r="B111" s="21" t="s">
        <v>108</v>
      </c>
      <c r="C111" s="21" t="s">
        <v>20</v>
      </c>
      <c r="D111" s="4">
        <f>SUM(D112:D120)</f>
        <v>4814.1000000000004</v>
      </c>
      <c r="E111" s="4">
        <f>SUM(E112:E120)</f>
        <v>3425.2000000000003</v>
      </c>
      <c r="F111" s="4">
        <f>SUM(F112:F120)</f>
        <v>4855.2999999999993</v>
      </c>
      <c r="G111" s="7">
        <v>680</v>
      </c>
      <c r="H111" s="7">
        <v>680</v>
      </c>
      <c r="I111" s="7">
        <v>680</v>
      </c>
    </row>
    <row r="112" spans="1:9" ht="63" outlineLevel="3">
      <c r="A112" s="16" t="s">
        <v>206</v>
      </c>
      <c r="B112" s="31" t="s">
        <v>109</v>
      </c>
      <c r="C112" s="31" t="s">
        <v>110</v>
      </c>
      <c r="D112" s="5">
        <v>0</v>
      </c>
      <c r="E112" s="5">
        <v>-12.9</v>
      </c>
      <c r="F112" s="5">
        <f t="shared" si="2"/>
        <v>0</v>
      </c>
      <c r="G112" s="5">
        <v>0</v>
      </c>
      <c r="H112" s="5">
        <v>0</v>
      </c>
      <c r="I112" s="5">
        <v>0</v>
      </c>
    </row>
    <row r="113" spans="1:9" ht="63" outlineLevel="3">
      <c r="A113" s="16" t="s">
        <v>204</v>
      </c>
      <c r="B113" s="31" t="s">
        <v>109</v>
      </c>
      <c r="C113" s="31" t="s">
        <v>24</v>
      </c>
      <c r="D113" s="5">
        <v>1</v>
      </c>
      <c r="E113" s="5">
        <v>0.5</v>
      </c>
      <c r="F113" s="5">
        <f>D113-0.1</f>
        <v>0.9</v>
      </c>
      <c r="G113" s="5">
        <v>0</v>
      </c>
      <c r="H113" s="5">
        <v>0</v>
      </c>
      <c r="I113" s="5">
        <v>0</v>
      </c>
    </row>
    <row r="114" spans="1:9" ht="63" outlineLevel="3">
      <c r="A114" s="16" t="s">
        <v>205</v>
      </c>
      <c r="B114" s="31" t="s">
        <v>111</v>
      </c>
      <c r="C114" s="31" t="s">
        <v>24</v>
      </c>
      <c r="D114" s="5">
        <v>0</v>
      </c>
      <c r="E114" s="5">
        <v>0.1</v>
      </c>
      <c r="F114" s="5">
        <f>D114+0.1</f>
        <v>0.1</v>
      </c>
      <c r="G114" s="5">
        <v>0</v>
      </c>
      <c r="H114" s="5">
        <v>0</v>
      </c>
      <c r="I114" s="5">
        <v>0</v>
      </c>
    </row>
    <row r="115" spans="1:9" ht="126" outlineLevel="3">
      <c r="A115" s="11"/>
      <c r="B115" s="31" t="s">
        <v>112</v>
      </c>
      <c r="C115" s="31" t="s">
        <v>57</v>
      </c>
      <c r="D115" s="5">
        <v>281</v>
      </c>
      <c r="E115" s="5">
        <v>281</v>
      </c>
      <c r="F115" s="5">
        <f t="shared" si="2"/>
        <v>281</v>
      </c>
      <c r="G115" s="5">
        <v>0</v>
      </c>
      <c r="H115" s="5">
        <v>0</v>
      </c>
      <c r="I115" s="5">
        <v>0</v>
      </c>
    </row>
    <row r="116" spans="1:9" ht="47.25" outlineLevel="3">
      <c r="A116" s="16" t="s">
        <v>207</v>
      </c>
      <c r="B116" s="31" t="s">
        <v>113</v>
      </c>
      <c r="C116" s="31" t="s">
        <v>57</v>
      </c>
      <c r="D116" s="5">
        <v>1170</v>
      </c>
      <c r="E116" s="5">
        <v>1208.8</v>
      </c>
      <c r="F116" s="5">
        <f>D116+38.8</f>
        <v>1208.8</v>
      </c>
      <c r="G116" s="6">
        <v>680</v>
      </c>
      <c r="H116" s="6">
        <v>680</v>
      </c>
      <c r="I116" s="6">
        <v>680</v>
      </c>
    </row>
    <row r="117" spans="1:9" ht="63" outlineLevel="3">
      <c r="A117" s="16" t="s">
        <v>208</v>
      </c>
      <c r="B117" s="31" t="s">
        <v>113</v>
      </c>
      <c r="C117" s="31" t="s">
        <v>63</v>
      </c>
      <c r="D117" s="5">
        <v>151.4</v>
      </c>
      <c r="E117" s="5">
        <v>151.4</v>
      </c>
      <c r="F117" s="5">
        <f t="shared" si="2"/>
        <v>151.4</v>
      </c>
      <c r="G117" s="5">
        <v>0</v>
      </c>
      <c r="H117" s="5">
        <v>0</v>
      </c>
      <c r="I117" s="5">
        <v>0</v>
      </c>
    </row>
    <row r="118" spans="1:9" ht="63" outlineLevel="3">
      <c r="A118" s="16" t="s">
        <v>209</v>
      </c>
      <c r="B118" s="31" t="s">
        <v>113</v>
      </c>
      <c r="C118" s="31" t="s">
        <v>114</v>
      </c>
      <c r="D118" s="5">
        <v>194</v>
      </c>
      <c r="E118" s="5">
        <v>193.9</v>
      </c>
      <c r="F118" s="5">
        <f t="shared" si="2"/>
        <v>194</v>
      </c>
      <c r="G118" s="5">
        <v>0</v>
      </c>
      <c r="H118" s="5">
        <v>0</v>
      </c>
      <c r="I118" s="5">
        <v>0</v>
      </c>
    </row>
    <row r="119" spans="1:9" ht="63" outlineLevel="3">
      <c r="A119" s="16" t="s">
        <v>210</v>
      </c>
      <c r="B119" s="31" t="s">
        <v>113</v>
      </c>
      <c r="C119" s="31" t="s">
        <v>115</v>
      </c>
      <c r="D119" s="5">
        <v>3016.7</v>
      </c>
      <c r="E119" s="5">
        <v>1600</v>
      </c>
      <c r="F119" s="5">
        <f t="shared" si="2"/>
        <v>3016.7</v>
      </c>
      <c r="G119" s="5">
        <v>0</v>
      </c>
      <c r="H119" s="5">
        <v>0</v>
      </c>
      <c r="I119" s="5">
        <v>0</v>
      </c>
    </row>
    <row r="120" spans="1:9" ht="140.25" customHeight="1" outlineLevel="3">
      <c r="A120" s="1" t="s">
        <v>211</v>
      </c>
      <c r="B120" s="31" t="s">
        <v>112</v>
      </c>
      <c r="C120" s="31" t="s">
        <v>76</v>
      </c>
      <c r="D120" s="5">
        <v>0</v>
      </c>
      <c r="E120" s="5">
        <v>2.4</v>
      </c>
      <c r="F120" s="5">
        <f>D120+2.4</f>
        <v>2.4</v>
      </c>
      <c r="G120" s="5">
        <v>0</v>
      </c>
      <c r="H120" s="5">
        <v>0</v>
      </c>
      <c r="I120" s="5">
        <v>0</v>
      </c>
    </row>
    <row r="121" spans="1:9" ht="15.75" outlineLevel="2">
      <c r="A121" s="15" t="s">
        <v>212</v>
      </c>
      <c r="B121" s="21" t="s">
        <v>116</v>
      </c>
      <c r="C121" s="21" t="s">
        <v>20</v>
      </c>
      <c r="D121" s="4">
        <v>110600</v>
      </c>
      <c r="E121" s="4">
        <f>E122</f>
        <v>106598.6</v>
      </c>
      <c r="F121" s="4">
        <f>F122</f>
        <v>110600</v>
      </c>
      <c r="G121" s="7">
        <v>4439</v>
      </c>
      <c r="H121" s="7">
        <v>0</v>
      </c>
      <c r="I121" s="7">
        <v>0</v>
      </c>
    </row>
    <row r="122" spans="1:9" ht="94.5" outlineLevel="3">
      <c r="A122" s="16" t="s">
        <v>216</v>
      </c>
      <c r="B122" s="31" t="s">
        <v>117</v>
      </c>
      <c r="C122" s="31" t="s">
        <v>87</v>
      </c>
      <c r="D122" s="5">
        <v>110600</v>
      </c>
      <c r="E122" s="5">
        <v>106598.6</v>
      </c>
      <c r="F122" s="5">
        <f t="shared" si="2"/>
        <v>110600</v>
      </c>
      <c r="G122" s="6">
        <v>4439</v>
      </c>
      <c r="H122" s="6">
        <v>0</v>
      </c>
      <c r="I122" s="6">
        <v>0</v>
      </c>
    </row>
    <row r="123" spans="1:9" ht="15.75" outlineLevel="1">
      <c r="A123" s="15" t="s">
        <v>213</v>
      </c>
      <c r="B123" s="21" t="s">
        <v>118</v>
      </c>
      <c r="C123" s="21" t="s">
        <v>20</v>
      </c>
      <c r="D123" s="4">
        <v>115.5</v>
      </c>
      <c r="E123" s="4">
        <f>E124+E126</f>
        <v>162.9</v>
      </c>
      <c r="F123" s="4">
        <f t="shared" si="2"/>
        <v>115.5</v>
      </c>
      <c r="G123" s="4">
        <v>0</v>
      </c>
      <c r="H123" s="4">
        <v>0</v>
      </c>
      <c r="I123" s="4">
        <v>0</v>
      </c>
    </row>
    <row r="124" spans="1:9" ht="15.75" outlineLevel="2">
      <c r="A124" s="15" t="s">
        <v>214</v>
      </c>
      <c r="B124" s="21" t="s">
        <v>119</v>
      </c>
      <c r="C124" s="21" t="s">
        <v>20</v>
      </c>
      <c r="D124" s="4">
        <v>0</v>
      </c>
      <c r="E124" s="4">
        <f>E125</f>
        <v>47.4</v>
      </c>
      <c r="F124" s="4">
        <f t="shared" si="2"/>
        <v>0</v>
      </c>
      <c r="G124" s="4">
        <v>0</v>
      </c>
      <c r="H124" s="4">
        <v>0</v>
      </c>
      <c r="I124" s="4">
        <v>0</v>
      </c>
    </row>
    <row r="125" spans="1:9" ht="63" outlineLevel="3">
      <c r="A125" s="16" t="s">
        <v>215</v>
      </c>
      <c r="B125" s="31" t="s">
        <v>120</v>
      </c>
      <c r="C125" s="31" t="s">
        <v>65</v>
      </c>
      <c r="D125" s="5">
        <v>0</v>
      </c>
      <c r="E125" s="5">
        <v>47.4</v>
      </c>
      <c r="F125" s="5">
        <f t="shared" si="2"/>
        <v>0</v>
      </c>
      <c r="G125" s="5">
        <v>0</v>
      </c>
      <c r="H125" s="5">
        <v>0</v>
      </c>
      <c r="I125" s="5">
        <v>0</v>
      </c>
    </row>
    <row r="126" spans="1:9" ht="15.75" outlineLevel="2">
      <c r="A126" s="15" t="s">
        <v>217</v>
      </c>
      <c r="B126" s="21" t="s">
        <v>121</v>
      </c>
      <c r="C126" s="21" t="s">
        <v>20</v>
      </c>
      <c r="D126" s="4">
        <v>115.5</v>
      </c>
      <c r="E126" s="4">
        <f>E127+E128</f>
        <v>115.5</v>
      </c>
      <c r="F126" s="4">
        <f t="shared" si="2"/>
        <v>115.5</v>
      </c>
      <c r="G126" s="4">
        <v>0</v>
      </c>
      <c r="H126" s="4">
        <v>0</v>
      </c>
      <c r="I126" s="4">
        <v>0</v>
      </c>
    </row>
    <row r="127" spans="1:9" ht="31.5" outlineLevel="3">
      <c r="A127" s="16" t="s">
        <v>218</v>
      </c>
      <c r="B127" s="31" t="s">
        <v>122</v>
      </c>
      <c r="C127" s="31" t="s">
        <v>57</v>
      </c>
      <c r="D127" s="5">
        <v>60</v>
      </c>
      <c r="E127" s="5">
        <v>60</v>
      </c>
      <c r="F127" s="5">
        <f t="shared" si="2"/>
        <v>60</v>
      </c>
      <c r="G127" s="5">
        <v>0</v>
      </c>
      <c r="H127" s="5">
        <v>0</v>
      </c>
      <c r="I127" s="5">
        <v>0</v>
      </c>
    </row>
    <row r="128" spans="1:9" ht="47.25" outlineLevel="3">
      <c r="A128" s="16" t="s">
        <v>219</v>
      </c>
      <c r="B128" s="31" t="s">
        <v>122</v>
      </c>
      <c r="C128" s="31" t="s">
        <v>76</v>
      </c>
      <c r="D128" s="5">
        <v>55.5</v>
      </c>
      <c r="E128" s="5">
        <v>55.5</v>
      </c>
      <c r="F128" s="5">
        <f t="shared" si="2"/>
        <v>55.5</v>
      </c>
      <c r="G128" s="5">
        <v>0</v>
      </c>
      <c r="H128" s="5">
        <v>0</v>
      </c>
      <c r="I128" s="5">
        <v>0</v>
      </c>
    </row>
    <row r="129" spans="1:9" ht="21.75" customHeight="1">
      <c r="A129" s="15" t="s">
        <v>220</v>
      </c>
      <c r="B129" s="21" t="s">
        <v>123</v>
      </c>
      <c r="C129" s="21" t="s">
        <v>20</v>
      </c>
      <c r="D129" s="22">
        <f>D130+D162+D166+D170</f>
        <v>2199688.5999999996</v>
      </c>
      <c r="E129" s="22">
        <f>E130+E162+E166+E170+0.1</f>
        <v>1629762.3000000005</v>
      </c>
      <c r="F129" s="22">
        <f>F130+F162+F166+F170</f>
        <v>2199688.5999999996</v>
      </c>
      <c r="G129" s="23">
        <v>1621911.5</v>
      </c>
      <c r="H129" s="23">
        <v>1620585.1</v>
      </c>
      <c r="I129" s="23">
        <v>1628486.4</v>
      </c>
    </row>
    <row r="130" spans="1:9" ht="31.5" outlineLevel="1">
      <c r="A130" s="15" t="s">
        <v>221</v>
      </c>
      <c r="B130" s="21" t="s">
        <v>124</v>
      </c>
      <c r="C130" s="21" t="s">
        <v>20</v>
      </c>
      <c r="D130" s="4">
        <f>D131+D134+D147+D155</f>
        <v>2198613.2999999998</v>
      </c>
      <c r="E130" s="4">
        <f>E131+E134+E147+E155</f>
        <v>1628686.9000000004</v>
      </c>
      <c r="F130" s="4">
        <f>F131+F134+F147+F155</f>
        <v>2198613.2999999998</v>
      </c>
      <c r="G130" s="7">
        <v>1621911.5</v>
      </c>
      <c r="H130" s="7">
        <v>1620585.1</v>
      </c>
      <c r="I130" s="7">
        <v>1628486.4</v>
      </c>
    </row>
    <row r="131" spans="1:9" ht="15.75" outlineLevel="2">
      <c r="A131" s="15" t="s">
        <v>222</v>
      </c>
      <c r="B131" s="21" t="s">
        <v>125</v>
      </c>
      <c r="C131" s="21" t="s">
        <v>20</v>
      </c>
      <c r="D131" s="4">
        <f>SUM(D132:D133)</f>
        <v>37139.4</v>
      </c>
      <c r="E131" s="4">
        <f>E132+E133</f>
        <v>32586.9</v>
      </c>
      <c r="F131" s="4">
        <f>F132+F133</f>
        <v>37139.4</v>
      </c>
      <c r="G131" s="4">
        <v>0</v>
      </c>
      <c r="H131" s="4">
        <v>0</v>
      </c>
      <c r="I131" s="4">
        <v>0</v>
      </c>
    </row>
    <row r="132" spans="1:9" ht="47.25" outlineLevel="3">
      <c r="A132" s="16" t="s">
        <v>223</v>
      </c>
      <c r="B132" s="31" t="s">
        <v>126</v>
      </c>
      <c r="C132" s="31" t="s">
        <v>127</v>
      </c>
      <c r="D132" s="5">
        <v>27315</v>
      </c>
      <c r="E132" s="5">
        <v>22762.5</v>
      </c>
      <c r="F132" s="5">
        <f t="shared" si="2"/>
        <v>27315</v>
      </c>
      <c r="G132" s="5">
        <v>0</v>
      </c>
      <c r="H132" s="5">
        <v>0</v>
      </c>
      <c r="I132" s="5">
        <v>0</v>
      </c>
    </row>
    <row r="133" spans="1:9" ht="47.25" outlineLevel="3">
      <c r="A133" s="16" t="s">
        <v>224</v>
      </c>
      <c r="B133" s="31" t="s">
        <v>128</v>
      </c>
      <c r="C133" s="31" t="s">
        <v>127</v>
      </c>
      <c r="D133" s="5">
        <v>9824.4</v>
      </c>
      <c r="E133" s="5">
        <v>9824.4</v>
      </c>
      <c r="F133" s="5">
        <f t="shared" si="2"/>
        <v>9824.4</v>
      </c>
      <c r="G133" s="5">
        <v>0</v>
      </c>
      <c r="H133" s="5">
        <v>0</v>
      </c>
      <c r="I133" s="5">
        <v>0</v>
      </c>
    </row>
    <row r="134" spans="1:9" ht="31.5" outlineLevel="2">
      <c r="A134" s="15" t="s">
        <v>225</v>
      </c>
      <c r="B134" s="21" t="s">
        <v>129</v>
      </c>
      <c r="C134" s="21" t="s">
        <v>20</v>
      </c>
      <c r="D134" s="4">
        <f>SUM(D135:D146)</f>
        <v>474742</v>
      </c>
      <c r="E134" s="4">
        <f>SUM(E135:E146)</f>
        <v>387720.80000000005</v>
      </c>
      <c r="F134" s="4">
        <f>SUM(F135:F146)</f>
        <v>474742</v>
      </c>
      <c r="G134" s="7">
        <v>231064.6</v>
      </c>
      <c r="H134" s="7">
        <v>234286.2</v>
      </c>
      <c r="I134" s="7">
        <v>232587.5</v>
      </c>
    </row>
    <row r="135" spans="1:9" ht="38.25" customHeight="1" outlineLevel="3">
      <c r="A135" s="1" t="s">
        <v>226</v>
      </c>
      <c r="B135" s="31" t="s">
        <v>130</v>
      </c>
      <c r="C135" s="31" t="s">
        <v>57</v>
      </c>
      <c r="D135" s="5">
        <v>2680.1</v>
      </c>
      <c r="E135" s="5">
        <v>2680.1</v>
      </c>
      <c r="F135" s="5">
        <f t="shared" si="2"/>
        <v>2680.1</v>
      </c>
      <c r="G135" s="5">
        <v>0</v>
      </c>
      <c r="H135" s="5">
        <v>0</v>
      </c>
      <c r="I135" s="5">
        <v>0</v>
      </c>
    </row>
    <row r="136" spans="1:9" ht="38.25" customHeight="1" outlineLevel="3">
      <c r="A136" s="1" t="s">
        <v>227</v>
      </c>
      <c r="B136" s="31" t="s">
        <v>131</v>
      </c>
      <c r="C136" s="31" t="s">
        <v>57</v>
      </c>
      <c r="D136" s="5">
        <v>77620.399999999994</v>
      </c>
      <c r="E136" s="5">
        <v>70867.600000000006</v>
      </c>
      <c r="F136" s="5">
        <f>D136</f>
        <v>77620.399999999994</v>
      </c>
      <c r="G136" s="6">
        <v>25941.7</v>
      </c>
      <c r="H136" s="6">
        <v>27447.4</v>
      </c>
      <c r="I136" s="6">
        <v>27370.3</v>
      </c>
    </row>
    <row r="137" spans="1:9" ht="63" outlineLevel="3">
      <c r="A137" s="1" t="s">
        <v>228</v>
      </c>
      <c r="B137" s="31" t="s">
        <v>132</v>
      </c>
      <c r="C137" s="31" t="s">
        <v>63</v>
      </c>
      <c r="D137" s="5">
        <v>35000</v>
      </c>
      <c r="E137" s="5">
        <v>35000</v>
      </c>
      <c r="F137" s="5">
        <f t="shared" si="2"/>
        <v>35000</v>
      </c>
      <c r="G137" s="5">
        <v>0</v>
      </c>
      <c r="H137" s="5">
        <v>0</v>
      </c>
      <c r="I137" s="5">
        <v>0</v>
      </c>
    </row>
    <row r="138" spans="1:9" ht="68.25" customHeight="1" outlineLevel="3">
      <c r="A138" s="1" t="s">
        <v>229</v>
      </c>
      <c r="B138" s="31" t="s">
        <v>329</v>
      </c>
      <c r="C138" s="31" t="s">
        <v>65</v>
      </c>
      <c r="D138" s="5">
        <v>0</v>
      </c>
      <c r="E138" s="5">
        <v>0</v>
      </c>
      <c r="F138" s="5">
        <f t="shared" si="2"/>
        <v>0</v>
      </c>
      <c r="G138" s="6">
        <v>392</v>
      </c>
      <c r="H138" s="6">
        <v>2504.6999999999998</v>
      </c>
      <c r="I138" s="6">
        <v>0</v>
      </c>
    </row>
    <row r="139" spans="1:9" ht="63" outlineLevel="3">
      <c r="A139" s="1" t="s">
        <v>230</v>
      </c>
      <c r="B139" s="31" t="s">
        <v>133</v>
      </c>
      <c r="C139" s="31" t="s">
        <v>63</v>
      </c>
      <c r="D139" s="5">
        <v>9434.7000000000007</v>
      </c>
      <c r="E139" s="5">
        <v>9434.7000000000007</v>
      </c>
      <c r="F139" s="5">
        <f t="shared" si="2"/>
        <v>9434.7000000000007</v>
      </c>
      <c r="G139" s="5">
        <v>0</v>
      </c>
      <c r="H139" s="5">
        <v>0</v>
      </c>
      <c r="I139" s="5">
        <v>0</v>
      </c>
    </row>
    <row r="140" spans="1:9" ht="63" outlineLevel="3">
      <c r="A140" s="1" t="s">
        <v>231</v>
      </c>
      <c r="B140" s="31" t="s">
        <v>131</v>
      </c>
      <c r="C140" s="31" t="s">
        <v>63</v>
      </c>
      <c r="D140" s="5">
        <v>21199.3</v>
      </c>
      <c r="E140" s="5">
        <v>14024.4</v>
      </c>
      <c r="F140" s="5">
        <f t="shared" si="2"/>
        <v>21199.3</v>
      </c>
      <c r="G140" s="6">
        <v>15399.7</v>
      </c>
      <c r="H140" s="6">
        <v>15399.7</v>
      </c>
      <c r="I140" s="6">
        <v>15399.7</v>
      </c>
    </row>
    <row r="141" spans="1:9" ht="63" outlineLevel="3">
      <c r="A141" s="1" t="s">
        <v>232</v>
      </c>
      <c r="B141" s="31" t="s">
        <v>134</v>
      </c>
      <c r="C141" s="31" t="s">
        <v>114</v>
      </c>
      <c r="D141" s="5">
        <v>286.5</v>
      </c>
      <c r="E141" s="5">
        <v>286.5</v>
      </c>
      <c r="F141" s="5">
        <f t="shared" si="2"/>
        <v>286.5</v>
      </c>
      <c r="G141" s="5">
        <v>0</v>
      </c>
      <c r="H141" s="5">
        <v>0</v>
      </c>
      <c r="I141" s="5">
        <v>0</v>
      </c>
    </row>
    <row r="142" spans="1:9" ht="63" outlineLevel="3">
      <c r="A142" s="1" t="s">
        <v>233</v>
      </c>
      <c r="B142" s="31" t="s">
        <v>131</v>
      </c>
      <c r="C142" s="31" t="s">
        <v>114</v>
      </c>
      <c r="D142" s="5">
        <v>147339.9</v>
      </c>
      <c r="E142" s="5">
        <v>104173.7</v>
      </c>
      <c r="F142" s="5">
        <f t="shared" si="2"/>
        <v>147339.9</v>
      </c>
      <c r="G142" s="6">
        <v>104028.6</v>
      </c>
      <c r="H142" s="6">
        <v>104028.6</v>
      </c>
      <c r="I142" s="6">
        <v>104028.6</v>
      </c>
    </row>
    <row r="143" spans="1:9" ht="63" outlineLevel="3">
      <c r="A143" s="1" t="s">
        <v>234</v>
      </c>
      <c r="B143" s="31" t="s">
        <v>131</v>
      </c>
      <c r="C143" s="31" t="s">
        <v>65</v>
      </c>
      <c r="D143" s="5">
        <v>177.6</v>
      </c>
      <c r="E143" s="5">
        <v>0</v>
      </c>
      <c r="F143" s="5">
        <f t="shared" ref="F143:F174" si="3">D143</f>
        <v>177.6</v>
      </c>
      <c r="G143" s="6">
        <v>396.8</v>
      </c>
      <c r="H143" s="6">
        <v>0</v>
      </c>
      <c r="I143" s="6">
        <v>883.1</v>
      </c>
    </row>
    <row r="144" spans="1:9" ht="63" outlineLevel="3">
      <c r="A144" s="1" t="s">
        <v>235</v>
      </c>
      <c r="B144" s="31" t="s">
        <v>131</v>
      </c>
      <c r="C144" s="31" t="s">
        <v>115</v>
      </c>
      <c r="D144" s="5">
        <v>1642.7</v>
      </c>
      <c r="E144" s="5">
        <v>1642.7</v>
      </c>
      <c r="F144" s="5">
        <f t="shared" si="3"/>
        <v>1642.7</v>
      </c>
      <c r="G144" s="5">
        <v>0</v>
      </c>
      <c r="H144" s="5">
        <v>0</v>
      </c>
      <c r="I144" s="5">
        <v>0</v>
      </c>
    </row>
    <row r="145" spans="1:9" ht="47.25" outlineLevel="3">
      <c r="A145" s="1" t="s">
        <v>236</v>
      </c>
      <c r="B145" s="31" t="s">
        <v>135</v>
      </c>
      <c r="C145" s="31" t="s">
        <v>76</v>
      </c>
      <c r="D145" s="5">
        <v>39212</v>
      </c>
      <c r="E145" s="5">
        <v>29900</v>
      </c>
      <c r="F145" s="5">
        <f>D145</f>
        <v>39212</v>
      </c>
      <c r="G145" s="5">
        <v>0</v>
      </c>
      <c r="H145" s="5">
        <v>0</v>
      </c>
      <c r="I145" s="5">
        <v>0</v>
      </c>
    </row>
    <row r="146" spans="1:9" ht="47.25" outlineLevel="3">
      <c r="A146" s="1" t="s">
        <v>237</v>
      </c>
      <c r="B146" s="31" t="s">
        <v>131</v>
      </c>
      <c r="C146" s="31" t="s">
        <v>76</v>
      </c>
      <c r="D146" s="5">
        <v>140148.79999999999</v>
      </c>
      <c r="E146" s="5">
        <v>119711.1</v>
      </c>
      <c r="F146" s="5">
        <f t="shared" si="3"/>
        <v>140148.79999999999</v>
      </c>
      <c r="G146" s="6">
        <v>84905.8</v>
      </c>
      <c r="H146" s="6">
        <v>84905.8</v>
      </c>
      <c r="I146" s="6">
        <v>84905.8</v>
      </c>
    </row>
    <row r="147" spans="1:9" ht="15.75" outlineLevel="2">
      <c r="A147" s="15" t="s">
        <v>238</v>
      </c>
      <c r="B147" s="21" t="s">
        <v>136</v>
      </c>
      <c r="C147" s="21" t="s">
        <v>20</v>
      </c>
      <c r="D147" s="4">
        <f>SUM(D148:D154)</f>
        <v>1573837.1</v>
      </c>
      <c r="E147" s="4">
        <f>SUM(E148:E154)</f>
        <v>1115616.2000000002</v>
      </c>
      <c r="F147" s="4">
        <f>SUM(F148:F154)</f>
        <v>1573837.1</v>
      </c>
      <c r="G147" s="7">
        <v>1385853.5</v>
      </c>
      <c r="H147" s="7">
        <v>1386298.9</v>
      </c>
      <c r="I147" s="7">
        <v>1386298.9</v>
      </c>
    </row>
    <row r="148" spans="1:9" ht="31.5" outlineLevel="3">
      <c r="A148" s="16" t="s">
        <v>239</v>
      </c>
      <c r="B148" s="31" t="s">
        <v>137</v>
      </c>
      <c r="C148" s="31" t="s">
        <v>57</v>
      </c>
      <c r="D148" s="5">
        <v>44209</v>
      </c>
      <c r="E148" s="5">
        <v>33797</v>
      </c>
      <c r="F148" s="5">
        <f t="shared" si="3"/>
        <v>44209</v>
      </c>
      <c r="G148" s="6">
        <v>40488.6</v>
      </c>
      <c r="H148" s="6">
        <v>40764.400000000001</v>
      </c>
      <c r="I148" s="6">
        <v>40716.300000000003</v>
      </c>
    </row>
    <row r="149" spans="1:9" ht="47.25" outlineLevel="3">
      <c r="A149" s="16" t="s">
        <v>240</v>
      </c>
      <c r="B149" s="31" t="s">
        <v>138</v>
      </c>
      <c r="C149" s="31" t="s">
        <v>57</v>
      </c>
      <c r="D149" s="5">
        <v>2896.8</v>
      </c>
      <c r="E149" s="5">
        <v>2896.8</v>
      </c>
      <c r="F149" s="5">
        <f t="shared" si="3"/>
        <v>2896.8</v>
      </c>
      <c r="G149" s="6">
        <v>3642.1</v>
      </c>
      <c r="H149" s="6">
        <v>3366.3</v>
      </c>
      <c r="I149" s="6">
        <v>3414.4</v>
      </c>
    </row>
    <row r="150" spans="1:9" ht="47.25" outlineLevel="3">
      <c r="A150" s="16" t="s">
        <v>241</v>
      </c>
      <c r="B150" s="31" t="s">
        <v>139</v>
      </c>
      <c r="C150" s="31" t="s">
        <v>57</v>
      </c>
      <c r="D150" s="5">
        <v>30</v>
      </c>
      <c r="E150" s="5">
        <v>30</v>
      </c>
      <c r="F150" s="5">
        <f t="shared" si="3"/>
        <v>30</v>
      </c>
      <c r="G150" s="6">
        <v>51.1</v>
      </c>
      <c r="H150" s="6">
        <v>336.1</v>
      </c>
      <c r="I150" s="6">
        <v>336.1</v>
      </c>
    </row>
    <row r="151" spans="1:9" ht="63" outlineLevel="3">
      <c r="A151" s="16" t="s">
        <v>242</v>
      </c>
      <c r="B151" s="31" t="s">
        <v>137</v>
      </c>
      <c r="C151" s="31" t="s">
        <v>63</v>
      </c>
      <c r="D151" s="5">
        <v>1562.3</v>
      </c>
      <c r="E151" s="5">
        <v>1191.5</v>
      </c>
      <c r="F151" s="5">
        <f t="shared" si="3"/>
        <v>1562.3</v>
      </c>
      <c r="G151" s="6">
        <v>4077.6</v>
      </c>
      <c r="H151" s="6">
        <v>4238.1000000000004</v>
      </c>
      <c r="I151" s="6">
        <v>4238.1000000000004</v>
      </c>
    </row>
    <row r="152" spans="1:9" ht="47.25" outlineLevel="3">
      <c r="A152" s="16" t="s">
        <v>243</v>
      </c>
      <c r="B152" s="31" t="s">
        <v>137</v>
      </c>
      <c r="C152" s="31" t="s">
        <v>76</v>
      </c>
      <c r="D152" s="5">
        <v>5100</v>
      </c>
      <c r="E152" s="5">
        <v>4026.5</v>
      </c>
      <c r="F152" s="5">
        <f t="shared" si="3"/>
        <v>5100</v>
      </c>
      <c r="G152" s="6">
        <v>5300</v>
      </c>
      <c r="H152" s="6">
        <v>5300</v>
      </c>
      <c r="I152" s="6">
        <v>5300</v>
      </c>
    </row>
    <row r="153" spans="1:9" ht="63" outlineLevel="3">
      <c r="A153" s="16" t="s">
        <v>244</v>
      </c>
      <c r="B153" s="31" t="s">
        <v>140</v>
      </c>
      <c r="C153" s="31" t="s">
        <v>76</v>
      </c>
      <c r="D153" s="5">
        <v>4949.3999999999996</v>
      </c>
      <c r="E153" s="5">
        <v>3339.3</v>
      </c>
      <c r="F153" s="5">
        <f t="shared" si="3"/>
        <v>4949.3999999999996</v>
      </c>
      <c r="G153" s="6">
        <v>6104.9</v>
      </c>
      <c r="H153" s="6">
        <v>6104.9</v>
      </c>
      <c r="I153" s="6">
        <v>6104.9</v>
      </c>
    </row>
    <row r="154" spans="1:9" ht="47.25" outlineLevel="3">
      <c r="A154" s="1" t="s">
        <v>245</v>
      </c>
      <c r="B154" s="31" t="s">
        <v>141</v>
      </c>
      <c r="C154" s="31" t="s">
        <v>76</v>
      </c>
      <c r="D154" s="5">
        <v>1515089.6</v>
      </c>
      <c r="E154" s="5">
        <v>1070335.1000000001</v>
      </c>
      <c r="F154" s="5">
        <f t="shared" si="3"/>
        <v>1515089.6</v>
      </c>
      <c r="G154" s="6">
        <v>1326189.2</v>
      </c>
      <c r="H154" s="6">
        <v>1326189.2</v>
      </c>
      <c r="I154" s="6">
        <v>1326189.2</v>
      </c>
    </row>
    <row r="155" spans="1:9" ht="22.5" customHeight="1" outlineLevel="2">
      <c r="A155" s="15" t="s">
        <v>246</v>
      </c>
      <c r="B155" s="21" t="s">
        <v>142</v>
      </c>
      <c r="C155" s="21" t="s">
        <v>20</v>
      </c>
      <c r="D155" s="4">
        <f>SUM(D156:D161)</f>
        <v>112894.8</v>
      </c>
      <c r="E155" s="4">
        <f>SUM(E156:E161)</f>
        <v>92763</v>
      </c>
      <c r="F155" s="4">
        <f>SUM(F156:F161)</f>
        <v>112894.8</v>
      </c>
      <c r="G155" s="7">
        <v>4993.3999999999996</v>
      </c>
      <c r="H155" s="7">
        <v>0</v>
      </c>
      <c r="I155" s="7">
        <v>9600</v>
      </c>
    </row>
    <row r="156" spans="1:9" ht="31.5" outlineLevel="3">
      <c r="A156" s="16" t="s">
        <v>247</v>
      </c>
      <c r="B156" s="31" t="s">
        <v>143</v>
      </c>
      <c r="C156" s="31" t="s">
        <v>57</v>
      </c>
      <c r="D156" s="5">
        <v>21100</v>
      </c>
      <c r="E156" s="5">
        <v>21100</v>
      </c>
      <c r="F156" s="5">
        <f t="shared" si="3"/>
        <v>21100</v>
      </c>
      <c r="G156" s="6">
        <v>4993.3999999999996</v>
      </c>
      <c r="H156" s="6">
        <v>0</v>
      </c>
      <c r="I156" s="6">
        <v>9600</v>
      </c>
    </row>
    <row r="157" spans="1:9" ht="63" outlineLevel="3">
      <c r="A157" s="16" t="s">
        <v>248</v>
      </c>
      <c r="B157" s="31" t="s">
        <v>143</v>
      </c>
      <c r="C157" s="31" t="s">
        <v>114</v>
      </c>
      <c r="D157" s="5">
        <v>500</v>
      </c>
      <c r="E157" s="5">
        <v>500</v>
      </c>
      <c r="F157" s="5">
        <f t="shared" si="3"/>
        <v>500</v>
      </c>
      <c r="G157" s="5">
        <v>0</v>
      </c>
      <c r="H157" s="5">
        <v>0</v>
      </c>
      <c r="I157" s="5">
        <v>0</v>
      </c>
    </row>
    <row r="158" spans="1:9" ht="126" outlineLevel="3">
      <c r="A158" s="1" t="s">
        <v>249</v>
      </c>
      <c r="B158" s="31" t="s">
        <v>144</v>
      </c>
      <c r="C158" s="31" t="s">
        <v>76</v>
      </c>
      <c r="D158" s="5">
        <v>711.3</v>
      </c>
      <c r="E158" s="5">
        <v>355.6</v>
      </c>
      <c r="F158" s="5">
        <f t="shared" si="3"/>
        <v>711.3</v>
      </c>
      <c r="G158" s="5">
        <v>0</v>
      </c>
      <c r="H158" s="5">
        <v>0</v>
      </c>
      <c r="I158" s="5">
        <v>0</v>
      </c>
    </row>
    <row r="159" spans="1:9" ht="63" outlineLevel="3">
      <c r="A159" s="1" t="s">
        <v>250</v>
      </c>
      <c r="B159" s="31" t="s">
        <v>145</v>
      </c>
      <c r="C159" s="31" t="s">
        <v>76</v>
      </c>
      <c r="D159" s="5">
        <v>6319.7</v>
      </c>
      <c r="E159" s="5">
        <v>4957.8</v>
      </c>
      <c r="F159" s="5">
        <f t="shared" si="3"/>
        <v>6319.7</v>
      </c>
      <c r="G159" s="5">
        <v>0</v>
      </c>
      <c r="H159" s="5">
        <v>0</v>
      </c>
      <c r="I159" s="5">
        <v>0</v>
      </c>
    </row>
    <row r="160" spans="1:9" ht="94.5" outlineLevel="3">
      <c r="A160" s="1" t="s">
        <v>251</v>
      </c>
      <c r="B160" s="31" t="s">
        <v>146</v>
      </c>
      <c r="C160" s="31" t="s">
        <v>76</v>
      </c>
      <c r="D160" s="5">
        <v>76380.2</v>
      </c>
      <c r="E160" s="5">
        <v>57966</v>
      </c>
      <c r="F160" s="5">
        <f t="shared" si="3"/>
        <v>76380.2</v>
      </c>
      <c r="G160" s="5">
        <v>0</v>
      </c>
      <c r="H160" s="5">
        <v>0</v>
      </c>
      <c r="I160" s="5">
        <v>0</v>
      </c>
    </row>
    <row r="161" spans="1:9" ht="47.25" outlineLevel="3">
      <c r="A161" s="1" t="s">
        <v>252</v>
      </c>
      <c r="B161" s="31" t="s">
        <v>143</v>
      </c>
      <c r="C161" s="31" t="s">
        <v>76</v>
      </c>
      <c r="D161" s="5">
        <v>7883.6</v>
      </c>
      <c r="E161" s="5">
        <v>7883.6</v>
      </c>
      <c r="F161" s="5">
        <f t="shared" si="3"/>
        <v>7883.6</v>
      </c>
      <c r="G161" s="5">
        <v>0</v>
      </c>
      <c r="H161" s="5">
        <v>0</v>
      </c>
      <c r="I161" s="5">
        <v>0</v>
      </c>
    </row>
    <row r="162" spans="1:9" ht="15.75" outlineLevel="1">
      <c r="A162" s="15" t="s">
        <v>253</v>
      </c>
      <c r="B162" s="21" t="s">
        <v>147</v>
      </c>
      <c r="C162" s="21" t="s">
        <v>20</v>
      </c>
      <c r="D162" s="4">
        <f>D163</f>
        <v>1261.0999999999999</v>
      </c>
      <c r="E162" s="4">
        <f>E163</f>
        <v>1261.0999999999999</v>
      </c>
      <c r="F162" s="4">
        <f>F163</f>
        <v>1261.0999999999999</v>
      </c>
      <c r="G162" s="4">
        <v>0</v>
      </c>
      <c r="H162" s="4">
        <v>0</v>
      </c>
      <c r="I162" s="4">
        <v>0</v>
      </c>
    </row>
    <row r="163" spans="1:9" ht="15.75" outlineLevel="2">
      <c r="A163" s="15" t="s">
        <v>254</v>
      </c>
      <c r="B163" s="21" t="s">
        <v>148</v>
      </c>
      <c r="C163" s="21" t="s">
        <v>20</v>
      </c>
      <c r="D163" s="4">
        <f>D164+D165</f>
        <v>1261.0999999999999</v>
      </c>
      <c r="E163" s="4">
        <f>E164+E165</f>
        <v>1261.0999999999999</v>
      </c>
      <c r="F163" s="4">
        <f>F164+F165</f>
        <v>1261.0999999999999</v>
      </c>
      <c r="G163" s="4">
        <v>0</v>
      </c>
      <c r="H163" s="4">
        <v>0</v>
      </c>
      <c r="I163" s="4">
        <v>0</v>
      </c>
    </row>
    <row r="164" spans="1:9" ht="31.5" outlineLevel="3">
      <c r="A164" s="16" t="s">
        <v>255</v>
      </c>
      <c r="B164" s="31" t="s">
        <v>148</v>
      </c>
      <c r="C164" s="31" t="s">
        <v>57</v>
      </c>
      <c r="D164" s="5">
        <v>463.5</v>
      </c>
      <c r="E164" s="5">
        <v>463.5</v>
      </c>
      <c r="F164" s="5">
        <f>E164</f>
        <v>463.5</v>
      </c>
      <c r="G164" s="5">
        <v>0</v>
      </c>
      <c r="H164" s="5">
        <v>0</v>
      </c>
      <c r="I164" s="5">
        <v>0</v>
      </c>
    </row>
    <row r="165" spans="1:9" ht="63" outlineLevel="3">
      <c r="A165" s="16" t="s">
        <v>256</v>
      </c>
      <c r="B165" s="31" t="s">
        <v>148</v>
      </c>
      <c r="C165" s="31" t="s">
        <v>63</v>
      </c>
      <c r="D165" s="5">
        <v>797.6</v>
      </c>
      <c r="E165" s="5">
        <v>797.6</v>
      </c>
      <c r="F165" s="5">
        <f>E165</f>
        <v>797.6</v>
      </c>
      <c r="G165" s="5">
        <v>0</v>
      </c>
      <c r="H165" s="5">
        <v>0</v>
      </c>
      <c r="I165" s="5">
        <v>0</v>
      </c>
    </row>
    <row r="166" spans="1:9" ht="63" outlineLevel="1">
      <c r="A166" s="15" t="s">
        <v>257</v>
      </c>
      <c r="B166" s="21" t="s">
        <v>149</v>
      </c>
      <c r="C166" s="21" t="s">
        <v>20</v>
      </c>
      <c r="D166" s="4">
        <f>D167</f>
        <v>4295.8</v>
      </c>
      <c r="E166" s="4">
        <f>E167</f>
        <v>4295.8</v>
      </c>
      <c r="F166" s="4">
        <f t="shared" si="3"/>
        <v>4295.8</v>
      </c>
      <c r="G166" s="4">
        <v>0</v>
      </c>
      <c r="H166" s="4">
        <v>0</v>
      </c>
      <c r="I166" s="4">
        <v>0</v>
      </c>
    </row>
    <row r="167" spans="1:9" ht="78.75" outlineLevel="2">
      <c r="A167" s="15" t="s">
        <v>258</v>
      </c>
      <c r="B167" s="21" t="s">
        <v>150</v>
      </c>
      <c r="C167" s="21" t="s">
        <v>20</v>
      </c>
      <c r="D167" s="4">
        <f>SUM(D168:D169)</f>
        <v>4295.8</v>
      </c>
      <c r="E167" s="4">
        <f>SUM(E168:E169)</f>
        <v>4295.8</v>
      </c>
      <c r="F167" s="4">
        <f t="shared" si="3"/>
        <v>4295.8</v>
      </c>
      <c r="G167" s="4">
        <v>0</v>
      </c>
      <c r="H167" s="4">
        <v>0</v>
      </c>
      <c r="I167" s="4">
        <v>0</v>
      </c>
    </row>
    <row r="168" spans="1:9" ht="47.25" outlineLevel="3">
      <c r="A168" s="1" t="s">
        <v>259</v>
      </c>
      <c r="B168" s="31" t="s">
        <v>151</v>
      </c>
      <c r="C168" s="31" t="s">
        <v>76</v>
      </c>
      <c r="D168" s="5">
        <v>3010.3</v>
      </c>
      <c r="E168" s="5">
        <v>3010.3</v>
      </c>
      <c r="F168" s="5">
        <f t="shared" si="3"/>
        <v>3010.3</v>
      </c>
      <c r="G168" s="5">
        <v>0</v>
      </c>
      <c r="H168" s="5">
        <v>0</v>
      </c>
      <c r="I168" s="5">
        <v>0</v>
      </c>
    </row>
    <row r="169" spans="1:9" ht="47.25" outlineLevel="3">
      <c r="A169" s="1" t="s">
        <v>260</v>
      </c>
      <c r="B169" s="31" t="s">
        <v>152</v>
      </c>
      <c r="C169" s="31" t="s">
        <v>76</v>
      </c>
      <c r="D169" s="5">
        <v>1285.5</v>
      </c>
      <c r="E169" s="5">
        <v>1285.5</v>
      </c>
      <c r="F169" s="5">
        <f t="shared" si="3"/>
        <v>1285.5</v>
      </c>
      <c r="G169" s="5">
        <v>0</v>
      </c>
      <c r="H169" s="5">
        <v>0</v>
      </c>
      <c r="I169" s="5">
        <v>0</v>
      </c>
    </row>
    <row r="170" spans="1:9" ht="47.25" outlineLevel="1">
      <c r="A170" s="15" t="s">
        <v>261</v>
      </c>
      <c r="B170" s="21" t="s">
        <v>153</v>
      </c>
      <c r="C170" s="21" t="s">
        <v>20</v>
      </c>
      <c r="D170" s="4">
        <f>D171</f>
        <v>-4481.6000000000004</v>
      </c>
      <c r="E170" s="4">
        <f>E171</f>
        <v>-4481.6000000000004</v>
      </c>
      <c r="F170" s="4">
        <f t="shared" si="3"/>
        <v>-4481.6000000000004</v>
      </c>
      <c r="G170" s="4">
        <v>0</v>
      </c>
      <c r="H170" s="4">
        <v>0</v>
      </c>
      <c r="I170" s="4">
        <v>0</v>
      </c>
    </row>
    <row r="171" spans="1:9" ht="47.25" outlineLevel="2">
      <c r="A171" s="15" t="s">
        <v>262</v>
      </c>
      <c r="B171" s="21" t="s">
        <v>154</v>
      </c>
      <c r="C171" s="21" t="s">
        <v>20</v>
      </c>
      <c r="D171" s="4">
        <f>SUM(D172:D174)</f>
        <v>-4481.6000000000004</v>
      </c>
      <c r="E171" s="4">
        <f>SUM(E172:E174)</f>
        <v>-4481.6000000000004</v>
      </c>
      <c r="F171" s="4">
        <f t="shared" si="3"/>
        <v>-4481.6000000000004</v>
      </c>
      <c r="G171" s="4">
        <v>0</v>
      </c>
      <c r="H171" s="4">
        <v>0</v>
      </c>
      <c r="I171" s="4">
        <v>0</v>
      </c>
    </row>
    <row r="172" spans="1:9" ht="47.25" outlineLevel="3">
      <c r="A172" s="16" t="s">
        <v>263</v>
      </c>
      <c r="B172" s="31" t="s">
        <v>155</v>
      </c>
      <c r="C172" s="31" t="s">
        <v>57</v>
      </c>
      <c r="D172" s="5">
        <v>-36.9</v>
      </c>
      <c r="E172" s="5">
        <v>-36.9</v>
      </c>
      <c r="F172" s="5">
        <f t="shared" si="3"/>
        <v>-36.9</v>
      </c>
      <c r="G172" s="5">
        <v>0</v>
      </c>
      <c r="H172" s="5">
        <v>0</v>
      </c>
      <c r="I172" s="5">
        <v>0</v>
      </c>
    </row>
    <row r="173" spans="1:9" ht="63" outlineLevel="3">
      <c r="A173" s="16" t="s">
        <v>264</v>
      </c>
      <c r="B173" s="31" t="s">
        <v>155</v>
      </c>
      <c r="C173" s="31" t="s">
        <v>63</v>
      </c>
      <c r="D173" s="5">
        <v>-151.4</v>
      </c>
      <c r="E173" s="5">
        <v>-151.4</v>
      </c>
      <c r="F173" s="5">
        <f t="shared" si="3"/>
        <v>-151.4</v>
      </c>
      <c r="G173" s="5">
        <v>0</v>
      </c>
      <c r="H173" s="5">
        <v>0</v>
      </c>
      <c r="I173" s="5">
        <v>0</v>
      </c>
    </row>
    <row r="174" spans="1:9" ht="47.25" outlineLevel="3">
      <c r="A174" s="16" t="s">
        <v>265</v>
      </c>
      <c r="B174" s="31" t="s">
        <v>155</v>
      </c>
      <c r="C174" s="31" t="s">
        <v>76</v>
      </c>
      <c r="D174" s="5">
        <v>-4293.3</v>
      </c>
      <c r="E174" s="5">
        <v>-4293.3</v>
      </c>
      <c r="F174" s="5">
        <f t="shared" si="3"/>
        <v>-4293.3</v>
      </c>
      <c r="G174" s="5">
        <v>0</v>
      </c>
      <c r="H174" s="5">
        <v>0</v>
      </c>
      <c r="I174" s="5">
        <v>0</v>
      </c>
    </row>
    <row r="175" spans="1:9" ht="12.75" customHeight="1">
      <c r="A175" s="8"/>
      <c r="B175" s="8"/>
      <c r="C175" s="8"/>
      <c r="D175" s="8"/>
      <c r="E175" s="37"/>
      <c r="F175" s="8"/>
      <c r="G175" s="8"/>
      <c r="H175" s="8"/>
      <c r="I175" s="8"/>
    </row>
    <row r="176" spans="1:9" ht="12.75" customHeight="1">
      <c r="A176" s="41"/>
      <c r="B176" s="42"/>
      <c r="C176" s="42"/>
      <c r="D176" s="42"/>
      <c r="E176" s="42"/>
      <c r="F176" s="42"/>
      <c r="G176" s="42"/>
      <c r="H176" s="42"/>
      <c r="I176" s="42"/>
    </row>
  </sheetData>
  <autoFilter ref="A13:I13"/>
  <mergeCells count="12">
    <mergeCell ref="A1:I4"/>
    <mergeCell ref="A176:I176"/>
    <mergeCell ref="B6:F6"/>
    <mergeCell ref="B8:C8"/>
    <mergeCell ref="B9:C9"/>
    <mergeCell ref="A11:B11"/>
    <mergeCell ref="A10:I10"/>
    <mergeCell ref="C11:C12"/>
    <mergeCell ref="D11:D12"/>
    <mergeCell ref="E11:E12"/>
    <mergeCell ref="F11:F12"/>
    <mergeCell ref="G11:I11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1.11.2024&lt;/string&gt;&#10;  &lt;/DateInfo&gt;&#10;  &lt;Code&gt;MAKET_GENERATOR&lt;/Code&gt;&#10;  &lt;ObjectCode&gt;MAKET_GENERATOR&lt;/ObjectCode&gt;&#10;  &lt;DocName&gt;Реестр источников доходов бюджета МО ГО _Усинск_&lt;/DocName&gt;&#10;  &lt;VariantName&gt;Реестр источников доходов бюджета МО ГО &quot;Усинск&quot;&lt;/VariantName&gt;&#10;  &lt;VariantLink xsi:nil=&quot;true&quot; /&gt;&#10;  &lt;ReportCode&gt;MAKET_4eaa01f9_3c95_4b59_88f9_5568e08d4de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40018E5-1F41-4AAB-94D3-F9CF6B1BF6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Хаматдинова Светлана Амирановна</cp:lastModifiedBy>
  <cp:lastPrinted>2024-11-08T05:58:36Z</cp:lastPrinted>
  <dcterms:created xsi:type="dcterms:W3CDTF">2024-11-01T08:38:18Z</dcterms:created>
  <dcterms:modified xsi:type="dcterms:W3CDTF">2024-11-08T05:58:45Z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источников доходов бюджета МО ГО _Усинск_</vt:lpwstr>
  </property>
  <property fmtid="{D5CDD505-2E9C-101B-9397-08002B2CF9AE}" pid="3" name="Название отчета">
    <vt:lpwstr>Реестр источников доходов бюджета МО ГО _Усинск_(3).xlsx</vt:lpwstr>
  </property>
  <property fmtid="{D5CDD505-2E9C-101B-9397-08002B2CF9AE}" pid="4" name="Версия клиента">
    <vt:lpwstr>24.1.207.821 (.NET 4.7.2)</vt:lpwstr>
  </property>
  <property fmtid="{D5CDD505-2E9C-101B-9397-08002B2CF9AE}" pid="5" name="Версия базы">
    <vt:lpwstr>24.1.5201.638324618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komi_2024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Реестр_источ_дох.xlt</vt:lpwstr>
  </property>
  <property fmtid="{D5CDD505-2E9C-101B-9397-08002B2CF9AE}" pid="11" name="Локальная база">
    <vt:lpwstr>не используется</vt:lpwstr>
  </property>
</Properties>
</file>